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85" windowHeight="9495" activeTab="0"/>
  </bookViews>
  <sheets>
    <sheet name="Table2 - Internet&amp;Hardcop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<sst xmlns="http://schemas.openxmlformats.org/spreadsheetml/2006/main" count="119" uniqueCount="92">
  <si>
    <t>TABLE 2:  SUMMARY OF EXCISE TAX RETURNS</t>
  </si>
  <si>
    <t>AMOUNTS REPORTED BY TAX TYPE AND LINE CODE</t>
  </si>
  <si>
    <t>STATE BUSINESS AND OCCUPATION TAX</t>
  </si>
  <si>
    <t>NO.</t>
  </si>
  <si>
    <t>TAX CLASSIFICATION</t>
  </si>
  <si>
    <t>LINE CODE</t>
  </si>
  <si>
    <t>GROSS AMOUNT</t>
  </si>
  <si>
    <t>DEDUCTIONS</t>
  </si>
  <si>
    <t>TAXABLE AMOUNT</t>
  </si>
  <si>
    <t>RATE</t>
  </si>
  <si>
    <t xml:space="preserve">TAX DUE </t>
  </si>
  <si>
    <t>Extracting, Extracting for Hire</t>
  </si>
  <si>
    <t>Processing Meat-Whlse, Mfg. Wheat into Flour</t>
  </si>
  <si>
    <t>Raw Seafood, Soybean, and Canola Proc.</t>
  </si>
  <si>
    <t xml:space="preserve">Travel Agent Commissions; International </t>
  </si>
  <si>
    <t>Charter Freight, Brokers and Stevedoring</t>
  </si>
  <si>
    <t>Insurance Agents/Brokers</t>
  </si>
  <si>
    <t>Splitting or Processing Dried Peas; Presc. Drug</t>
  </si>
  <si>
    <t>Warehousing; Manufacturing Dairy Products</t>
  </si>
  <si>
    <t>Processing for Hire/Printing and Publishing</t>
  </si>
  <si>
    <t>Manufacturing</t>
  </si>
  <si>
    <t>Royalties; Child Care</t>
  </si>
  <si>
    <t>Wholesaling</t>
  </si>
  <si>
    <t>Warehousing, Radio and TV Broadcasting;</t>
  </si>
  <si>
    <t>Public Road Construction/Gov't Contracting</t>
  </si>
  <si>
    <t>Public or Nonprofit Hospitals</t>
  </si>
  <si>
    <t>Cleanup of Radioactive Waste for U.S. Gov't</t>
  </si>
  <si>
    <t>Environmental Remedial Action</t>
  </si>
  <si>
    <t>Service &amp; Other Activities</t>
  </si>
  <si>
    <t xml:space="preserve">Gambling Contests of Chance ($50,000 per </t>
  </si>
  <si>
    <t>year or greater)</t>
  </si>
  <si>
    <t>Retailing of Interstate Transportation Equip.</t>
  </si>
  <si>
    <t>Retailing</t>
  </si>
  <si>
    <t xml:space="preserve">Non-Mfg Aerospace Product Development          </t>
  </si>
  <si>
    <t xml:space="preserve">                                               </t>
  </si>
  <si>
    <t xml:space="preserve">FAR Part 145 Repair Stations                   </t>
  </si>
  <si>
    <t>Mfg. of Aluminum/Solar Energy/FAR</t>
  </si>
  <si>
    <t>Wholesaling of Aluminum/Solar Energy</t>
  </si>
  <si>
    <t>Mfg. of Commercial Airplanes or Components</t>
  </si>
  <si>
    <t>Whlse of Commercial Airplanes or Components</t>
  </si>
  <si>
    <t>Retailing of Commercial Airplanes or Components</t>
  </si>
  <si>
    <t>Parimutuel Wagering</t>
  </si>
  <si>
    <t>Processing for Hire Timber Products</t>
  </si>
  <si>
    <t>Extracting Timber, Extracting for Hire Timber</t>
  </si>
  <si>
    <t>Manufacturing of Timber or Wood Products</t>
  </si>
  <si>
    <t>Wholesaling of Timber or Wood Products</t>
  </si>
  <si>
    <t>Sale of Standing Timber</t>
  </si>
  <si>
    <t>Manufacturing of Semi-Conductors</t>
  </si>
  <si>
    <t>TOTAL B&amp;O TAXES</t>
  </si>
  <si>
    <t>STATE SALES TAX AND USE TAX</t>
  </si>
  <si>
    <t>Retail Sales Tax</t>
  </si>
  <si>
    <t>Use Tax</t>
  </si>
  <si>
    <t>TOTAL STATE SALES/USE TAX</t>
  </si>
  <si>
    <t>STATE PUBLIC UTILITY TAX</t>
  </si>
  <si>
    <t>Water Distribution</t>
  </si>
  <si>
    <t>Sewer Collection</t>
  </si>
  <si>
    <t>Power</t>
  </si>
  <si>
    <t>Gas Dist., Telegraph</t>
  </si>
  <si>
    <t>Motor Transportation, Railroad, Railroad Car</t>
  </si>
  <si>
    <t>Urban Transportation/Vessels Under 65 Feet</t>
  </si>
  <si>
    <t>Other Public Service</t>
  </si>
  <si>
    <t>TOTAL PUBLIC UTILITY TAXES</t>
  </si>
  <si>
    <t>OTHER TAXES</t>
  </si>
  <si>
    <t>Motor Vehicle Sales/Leases</t>
  </si>
  <si>
    <t/>
  </si>
  <si>
    <t>Litter Tax</t>
  </si>
  <si>
    <t>Tobacco Products</t>
  </si>
  <si>
    <t>Refuse Collection</t>
  </si>
  <si>
    <t>Petroleum Products Tax</t>
  </si>
  <si>
    <t>Temporarily Not Due - Fund Limit Reached</t>
  </si>
  <si>
    <t>Hazardous Substance</t>
  </si>
  <si>
    <t>IMR</t>
  </si>
  <si>
    <t>Solid Fuel Burning Device Fee</t>
  </si>
  <si>
    <t>Devices</t>
  </si>
  <si>
    <t>Syrup Tax</t>
  </si>
  <si>
    <t>Gallons</t>
  </si>
  <si>
    <t>Tire Fee</t>
  </si>
  <si>
    <t>Tires</t>
  </si>
  <si>
    <t>Cigar Tax ($0.67 or more)</t>
  </si>
  <si>
    <t>Cigars</t>
  </si>
  <si>
    <t>State Enhanced 911, TRS &amp; WTAP</t>
  </si>
  <si>
    <t>Switched Lines</t>
  </si>
  <si>
    <t>Wireless State Enhanced 911 Tax</t>
  </si>
  <si>
    <t>Radio Lines</t>
  </si>
  <si>
    <t>TOTAL OTHER TAXES</t>
  </si>
  <si>
    <t xml:space="preserve">    TOTAL STATE TAXES**</t>
  </si>
  <si>
    <t xml:space="preserve"> * Reflects reported tax liability prior to any applicable tax credits.</t>
  </si>
  <si>
    <t xml:space="preserve">** Does not include retail sales and use tax collected by county auditors and the Department of Licensing. </t>
  </si>
  <si>
    <t xml:space="preserve">*** Tax has not yet taken effect. </t>
  </si>
  <si>
    <t>D - Indicates data cannot be disclosed because the total taxpayer count has fewer than statutory requirement.</t>
  </si>
  <si>
    <t>N/A - Not applicable. Fund limit reached. Tax temporarily not due.</t>
  </si>
  <si>
    <t>NOTE: City, county and transit sales/use taxes are reported in the Local Tax Distributions report.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</si>
</sst>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$&quot;#,##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164" fontId="19" fillId="0" borderId="13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9" fillId="0" borderId="0" xfId="0" applyNumberFormat="1" applyFont="1" applyAlignment="1">
      <alignment horizontal="right"/>
    </xf>
    <xf numFmtId="37" fontId="19" fillId="0" borderId="0" xfId="42" applyNumberFormat="1" applyFont="1" applyAlignment="1">
      <alignment/>
    </xf>
    <xf numFmtId="3" fontId="19" fillId="0" borderId="0" xfId="0" applyNumberFormat="1" applyFont="1" applyAlignment="1">
      <alignment/>
    </xf>
    <xf numFmtId="37" fontId="19" fillId="0" borderId="0" xfId="0" applyNumberFormat="1" applyFont="1" applyAlignment="1">
      <alignment/>
    </xf>
    <xf numFmtId="0" fontId="19" fillId="0" borderId="0" xfId="0" applyNumberFormat="1" applyFont="1" applyAlignment="1" quotePrefix="1">
      <alignment horizontal="center"/>
    </xf>
    <xf numFmtId="164" fontId="19" fillId="0" borderId="0" xfId="0" applyNumberFormat="1" applyFont="1" applyAlignment="1">
      <alignment/>
    </xf>
    <xf numFmtId="37" fontId="19" fillId="0" borderId="0" xfId="42" applyNumberFormat="1" applyFont="1" applyAlignment="1">
      <alignment horizontal="right"/>
    </xf>
    <xf numFmtId="37" fontId="19" fillId="0" borderId="0" xfId="42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Alignment="1">
      <alignment horizontal="right"/>
    </xf>
    <xf numFmtId="37" fontId="19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5" fontId="19" fillId="0" borderId="0" xfId="0" applyNumberFormat="1" applyFont="1" applyAlignment="1">
      <alignment/>
    </xf>
    <xf numFmtId="0" fontId="19" fillId="0" borderId="0" xfId="0" applyNumberFormat="1" applyFont="1" applyBorder="1" applyAlignment="1" quotePrefix="1">
      <alignment horizontal="center"/>
    </xf>
    <xf numFmtId="3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center"/>
    </xf>
    <xf numFmtId="164" fontId="20" fillId="0" borderId="0" xfId="0" applyNumberFormat="1" applyFont="1" applyBorder="1" applyAlignment="1">
      <alignment horizontal="right"/>
    </xf>
    <xf numFmtId="0" fontId="19" fillId="0" borderId="13" xfId="0" applyFont="1" applyBorder="1" applyAlignment="1">
      <alignment/>
    </xf>
    <xf numFmtId="3" fontId="19" fillId="0" borderId="13" xfId="0" applyNumberFormat="1" applyFont="1" applyBorder="1" applyAlignment="1">
      <alignment/>
    </xf>
    <xf numFmtId="37" fontId="19" fillId="0" borderId="13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Alignment="1">
      <alignment/>
    </xf>
    <xf numFmtId="164" fontId="22" fillId="0" borderId="0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right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64" fontId="22" fillId="0" borderId="0" xfId="0" applyNumberFormat="1" applyFont="1" applyAlignment="1">
      <alignment/>
    </xf>
    <xf numFmtId="0" fontId="19" fillId="0" borderId="13" xfId="0" applyFont="1" applyBorder="1" applyAlignment="1">
      <alignment horizontal="right"/>
    </xf>
    <xf numFmtId="164" fontId="19" fillId="0" borderId="13" xfId="0" applyNumberFormat="1" applyFont="1" applyBorder="1" applyAlignment="1">
      <alignment horizontal="right"/>
    </xf>
    <xf numFmtId="5" fontId="20" fillId="0" borderId="0" xfId="0" applyNumberFormat="1" applyFont="1" applyBorder="1" applyAlignment="1">
      <alignment/>
    </xf>
    <xf numFmtId="37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33" borderId="10" xfId="0" applyFont="1" applyFill="1" applyBorder="1" applyAlignment="1">
      <alignment/>
    </xf>
    <xf numFmtId="164" fontId="20" fillId="33" borderId="11" xfId="0" applyNumberFormat="1" applyFont="1" applyFill="1" applyBorder="1" applyAlignment="1">
      <alignment/>
    </xf>
    <xf numFmtId="5" fontId="20" fillId="33" borderId="12" xfId="0" applyNumberFormat="1" applyFont="1" applyFill="1" applyBorder="1" applyAlignment="1">
      <alignment/>
    </xf>
    <xf numFmtId="0" fontId="1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BR\QT209\Tables\t2q209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BR_Table2_qtnyyyy_Input"/>
      <sheetName val="Table2 - Internet&amp;Hardcopy"/>
      <sheetName val="Table2_Query"/>
    </sheetNames>
    <sheetDataSet>
      <sheetData sheetId="0">
        <row r="3">
          <cell r="B3" t="str">
            <v>QUARTER 2,  2009</v>
          </cell>
        </row>
        <row r="7">
          <cell r="D7">
            <v>68005082</v>
          </cell>
          <cell r="E7">
            <v>2707848</v>
          </cell>
          <cell r="F7">
            <v>65297234</v>
          </cell>
          <cell r="G7">
            <v>0.00484</v>
          </cell>
        </row>
        <row r="9">
          <cell r="D9">
            <v>1163831763</v>
          </cell>
          <cell r="E9">
            <v>59466356</v>
          </cell>
          <cell r="F9">
            <v>1104365407</v>
          </cell>
          <cell r="G9">
            <v>0.00138</v>
          </cell>
        </row>
        <row r="12">
          <cell r="D12">
            <v>805366116</v>
          </cell>
          <cell r="E12">
            <v>79260320</v>
          </cell>
          <cell r="F12">
            <v>726105796</v>
          </cell>
          <cell r="G12">
            <v>0.00275</v>
          </cell>
        </row>
        <row r="15">
          <cell r="D15">
            <v>429476995</v>
          </cell>
          <cell r="E15">
            <v>15803555</v>
          </cell>
          <cell r="F15">
            <v>413673440</v>
          </cell>
          <cell r="G15">
            <v>0.00484</v>
          </cell>
        </row>
        <row r="17">
          <cell r="D17">
            <v>955498475</v>
          </cell>
          <cell r="E17">
            <v>79431186</v>
          </cell>
          <cell r="F17">
            <v>876067289</v>
          </cell>
          <cell r="G17">
            <v>0.00138</v>
          </cell>
        </row>
        <row r="20">
          <cell r="D20">
            <v>703869910</v>
          </cell>
          <cell r="E20">
            <v>127588694</v>
          </cell>
          <cell r="F20">
            <v>576281216</v>
          </cell>
          <cell r="G20">
            <v>0.00484</v>
          </cell>
        </row>
        <row r="22">
          <cell r="D22">
            <v>5354912949</v>
          </cell>
          <cell r="E22">
            <v>332449536</v>
          </cell>
          <cell r="F22">
            <v>5022463413</v>
          </cell>
          <cell r="G22">
            <v>0.00484</v>
          </cell>
        </row>
        <row r="24">
          <cell r="C24">
            <v>80</v>
          </cell>
          <cell r="D24">
            <v>269129587</v>
          </cell>
          <cell r="E24">
            <v>33125041</v>
          </cell>
          <cell r="F24">
            <v>236004546</v>
          </cell>
          <cell r="G24">
            <v>0.00484</v>
          </cell>
        </row>
        <row r="25">
          <cell r="C25" t="str">
            <v>    </v>
          </cell>
        </row>
        <row r="26">
          <cell r="C26">
            <v>3</v>
          </cell>
          <cell r="D26">
            <v>37839530863</v>
          </cell>
          <cell r="E26">
            <v>12909482092</v>
          </cell>
          <cell r="F26">
            <v>24930048771</v>
          </cell>
          <cell r="G26">
            <v>0.00484</v>
          </cell>
        </row>
        <row r="27">
          <cell r="C27" t="str">
            <v>    </v>
          </cell>
        </row>
        <row r="28">
          <cell r="D28">
            <v>1507624945</v>
          </cell>
          <cell r="E28">
            <v>190223611</v>
          </cell>
          <cell r="F28">
            <v>1317401334</v>
          </cell>
          <cell r="G28">
            <v>0.00484</v>
          </cell>
        </row>
        <row r="31">
          <cell r="D31">
            <v>2069215310</v>
          </cell>
          <cell r="E31">
            <v>424881799</v>
          </cell>
          <cell r="F31">
            <v>1644333511</v>
          </cell>
          <cell r="G31">
            <v>0.015</v>
          </cell>
        </row>
        <row r="33">
          <cell r="D33">
            <v>696025043</v>
          </cell>
          <cell r="E33">
            <v>318912</v>
          </cell>
          <cell r="F33">
            <v>695706131</v>
          </cell>
          <cell r="G33">
            <v>0.00471</v>
          </cell>
        </row>
        <row r="36">
          <cell r="D36">
            <v>23264312054</v>
          </cell>
          <cell r="E36">
            <v>5271280677</v>
          </cell>
          <cell r="F36">
            <v>17993031377</v>
          </cell>
          <cell r="G36">
            <v>0.015</v>
          </cell>
        </row>
        <row r="38">
          <cell r="D38">
            <v>135854136</v>
          </cell>
          <cell r="E38">
            <v>52581162</v>
          </cell>
          <cell r="F38">
            <v>83272974</v>
          </cell>
          <cell r="G38">
            <v>0.0163</v>
          </cell>
        </row>
        <row r="41">
          <cell r="D41">
            <v>357150495</v>
          </cell>
          <cell r="E41">
            <v>114599674</v>
          </cell>
          <cell r="F41">
            <v>242550821</v>
          </cell>
          <cell r="G41">
            <v>0.00484</v>
          </cell>
        </row>
        <row r="43">
          <cell r="D43">
            <v>41189076423</v>
          </cell>
          <cell r="E43">
            <v>7047379332</v>
          </cell>
          <cell r="F43">
            <v>34141697091</v>
          </cell>
          <cell r="G43">
            <v>0.00471</v>
          </cell>
        </row>
        <row r="45">
          <cell r="D45">
            <v>26131884</v>
          </cell>
          <cell r="E45">
            <v>8800</v>
          </cell>
          <cell r="F45">
            <v>26123084</v>
          </cell>
          <cell r="G45">
            <v>0.009</v>
          </cell>
        </row>
        <row r="47">
          <cell r="D47">
            <v>71708926</v>
          </cell>
          <cell r="E47">
            <v>3027927</v>
          </cell>
          <cell r="F47">
            <v>68680999</v>
          </cell>
          <cell r="G47">
            <v>0.002904</v>
          </cell>
        </row>
        <row r="49">
          <cell r="D49">
            <v>106022157</v>
          </cell>
          <cell r="E49">
            <v>3487</v>
          </cell>
          <cell r="F49">
            <v>106018670</v>
          </cell>
          <cell r="G49">
            <v>0.002904</v>
          </cell>
        </row>
        <row r="51">
          <cell r="D51">
            <v>46949500</v>
          </cell>
          <cell r="E51">
            <v>109835</v>
          </cell>
          <cell r="F51">
            <v>46839665</v>
          </cell>
          <cell r="G51">
            <v>0.002904</v>
          </cell>
        </row>
        <row r="53">
          <cell r="D53">
            <v>502172780</v>
          </cell>
          <cell r="E53">
            <v>4762820</v>
          </cell>
          <cell r="F53">
            <v>497409960</v>
          </cell>
          <cell r="G53">
            <v>0.002904</v>
          </cell>
        </row>
        <row r="55">
          <cell r="D55">
            <v>2664221983</v>
          </cell>
          <cell r="E55">
            <v>519046385</v>
          </cell>
          <cell r="F55">
            <v>2145175598</v>
          </cell>
          <cell r="G55">
            <v>0.002904</v>
          </cell>
        </row>
        <row r="57">
          <cell r="D57">
            <v>6470842213</v>
          </cell>
          <cell r="E57">
            <v>211871825</v>
          </cell>
          <cell r="F57">
            <v>6258970388</v>
          </cell>
          <cell r="G57">
            <v>0.002904</v>
          </cell>
        </row>
        <row r="59">
          <cell r="D59" t="str">
            <v> D               </v>
          </cell>
          <cell r="E59" t="str">
            <v> D               </v>
          </cell>
          <cell r="F59" t="str">
            <v> D               </v>
          </cell>
          <cell r="G59">
            <v>0.0013</v>
          </cell>
        </row>
        <row r="61">
          <cell r="D61">
            <v>117107347</v>
          </cell>
          <cell r="E61">
            <v>238559</v>
          </cell>
          <cell r="F61">
            <v>116868788</v>
          </cell>
          <cell r="G61">
            <v>0.003424</v>
          </cell>
        </row>
        <row r="63">
          <cell r="D63">
            <v>38722714</v>
          </cell>
          <cell r="E63">
            <v>672308</v>
          </cell>
          <cell r="F63">
            <v>38050406</v>
          </cell>
          <cell r="G63">
            <v>0.003424</v>
          </cell>
        </row>
        <row r="65">
          <cell r="D65">
            <v>817524615</v>
          </cell>
          <cell r="E65">
            <v>86373561</v>
          </cell>
          <cell r="F65">
            <v>731151054</v>
          </cell>
          <cell r="G65">
            <v>0.003424</v>
          </cell>
        </row>
        <row r="67">
          <cell r="D67">
            <v>1457215320</v>
          </cell>
          <cell r="E67">
            <v>845291887</v>
          </cell>
          <cell r="F67">
            <v>611923433</v>
          </cell>
          <cell r="G67">
            <v>0.003424</v>
          </cell>
        </row>
        <row r="69">
          <cell r="D69">
            <v>5338031</v>
          </cell>
          <cell r="E69">
            <v>0</v>
          </cell>
          <cell r="F69">
            <v>5338031</v>
          </cell>
          <cell r="G69">
            <v>0.003424</v>
          </cell>
          <cell r="H69">
            <v>18277</v>
          </cell>
        </row>
        <row r="71">
          <cell r="D71" t="str">
            <v> D               </v>
          </cell>
          <cell r="E71" t="str">
            <v> D               </v>
          </cell>
          <cell r="F71" t="str">
            <v> D               </v>
          </cell>
          <cell r="G71">
            <v>0.00275</v>
          </cell>
          <cell r="H71" t="str">
            <v> D               </v>
          </cell>
        </row>
        <row r="75">
          <cell r="D75">
            <v>42972208102</v>
          </cell>
          <cell r="E75">
            <v>17859548278</v>
          </cell>
          <cell r="F75">
            <v>25112659824</v>
          </cell>
          <cell r="G75">
            <v>0.065</v>
          </cell>
        </row>
        <row r="77">
          <cell r="D77">
            <v>1013478693</v>
          </cell>
          <cell r="E77">
            <v>0</v>
          </cell>
          <cell r="F77">
            <v>1013478693</v>
          </cell>
          <cell r="G77">
            <v>0.065</v>
          </cell>
        </row>
        <row r="81">
          <cell r="D81">
            <v>214335149</v>
          </cell>
          <cell r="E81">
            <v>10814726</v>
          </cell>
          <cell r="F81">
            <v>203520423</v>
          </cell>
          <cell r="G81">
            <v>0.05029</v>
          </cell>
        </row>
        <row r="83">
          <cell r="D83">
            <v>121635120</v>
          </cell>
          <cell r="E83">
            <v>61594742</v>
          </cell>
          <cell r="F83">
            <v>60040378</v>
          </cell>
          <cell r="G83">
            <v>0.03852</v>
          </cell>
        </row>
        <row r="85">
          <cell r="D85">
            <v>1591539150</v>
          </cell>
          <cell r="E85">
            <v>256990791</v>
          </cell>
          <cell r="F85">
            <v>1334548359</v>
          </cell>
          <cell r="G85">
            <v>0.03873</v>
          </cell>
        </row>
        <row r="87">
          <cell r="D87">
            <v>420300609</v>
          </cell>
          <cell r="E87">
            <v>3565835</v>
          </cell>
          <cell r="F87">
            <v>416734774</v>
          </cell>
          <cell r="G87">
            <v>0.03852</v>
          </cell>
        </row>
        <row r="89">
          <cell r="D89">
            <v>807304890</v>
          </cell>
          <cell r="E89">
            <v>535658358</v>
          </cell>
          <cell r="F89">
            <v>271646532</v>
          </cell>
          <cell r="G89">
            <v>0.01926</v>
          </cell>
        </row>
        <row r="91">
          <cell r="D91">
            <v>145889614</v>
          </cell>
          <cell r="E91">
            <v>45757133</v>
          </cell>
          <cell r="F91">
            <v>100132481</v>
          </cell>
          <cell r="G91">
            <v>0.00642</v>
          </cell>
        </row>
        <row r="93">
          <cell r="D93">
            <v>113853752</v>
          </cell>
          <cell r="E93">
            <v>64832269</v>
          </cell>
          <cell r="F93">
            <v>49021483</v>
          </cell>
          <cell r="G93">
            <v>0.01926</v>
          </cell>
        </row>
        <row r="98">
          <cell r="D98">
            <v>1796614345</v>
          </cell>
          <cell r="E98">
            <v>0</v>
          </cell>
          <cell r="F98">
            <v>1796614345</v>
          </cell>
          <cell r="G98">
            <v>0.003</v>
          </cell>
        </row>
        <row r="100">
          <cell r="D100">
            <v>14110593543</v>
          </cell>
          <cell r="E100">
            <v>0</v>
          </cell>
          <cell r="F100">
            <v>14110593543</v>
          </cell>
          <cell r="G100">
            <v>0.00015</v>
          </cell>
        </row>
        <row r="102">
          <cell r="D102">
            <v>17407374</v>
          </cell>
          <cell r="E102">
            <v>0</v>
          </cell>
          <cell r="F102">
            <v>17407374</v>
          </cell>
          <cell r="G102">
            <v>0.75</v>
          </cell>
        </row>
        <row r="104">
          <cell r="D104">
            <v>330522526</v>
          </cell>
          <cell r="E104">
            <v>103157027</v>
          </cell>
          <cell r="F104">
            <v>227365499</v>
          </cell>
          <cell r="G104">
            <v>0.036</v>
          </cell>
        </row>
        <row r="108">
          <cell r="D108">
            <v>3780896345</v>
          </cell>
          <cell r="E108">
            <v>106250465</v>
          </cell>
          <cell r="F108">
            <v>3674645880</v>
          </cell>
          <cell r="G108">
            <v>0.007</v>
          </cell>
        </row>
        <row r="110">
          <cell r="D110">
            <v>40547837</v>
          </cell>
          <cell r="E110">
            <v>0</v>
          </cell>
          <cell r="F110">
            <v>40547837</v>
          </cell>
          <cell r="G110">
            <v>0.06</v>
          </cell>
        </row>
        <row r="112">
          <cell r="F112">
            <v>1022</v>
          </cell>
          <cell r="G112" t="str">
            <v> $30/Device      </v>
          </cell>
        </row>
        <row r="114">
          <cell r="F114">
            <v>2155901</v>
          </cell>
          <cell r="G114" t="str">
            <v> $1.00/Gal       </v>
          </cell>
        </row>
        <row r="116">
          <cell r="F116">
            <v>934633</v>
          </cell>
          <cell r="G116" t="str">
            <v> $.90/Tire       </v>
          </cell>
        </row>
        <row r="118">
          <cell r="F118">
            <v>305108</v>
          </cell>
          <cell r="G118" t="str">
            <v> $.50/Cigar      </v>
          </cell>
        </row>
        <row r="120">
          <cell r="F120">
            <v>9112789</v>
          </cell>
          <cell r="G120" t="str">
            <v> $.44/Line       </v>
          </cell>
        </row>
        <row r="122">
          <cell r="F122">
            <v>14810770</v>
          </cell>
          <cell r="G122" t="str">
            <v> $.20/Line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F102" sqref="F102"/>
    </sheetView>
  </sheetViews>
  <sheetFormatPr defaultColWidth="9.140625" defaultRowHeight="12.75"/>
  <cols>
    <col min="1" max="1" width="5.28125" style="4" customWidth="1"/>
    <col min="2" max="2" width="34.28125" style="12" customWidth="1"/>
    <col min="3" max="3" width="5.140625" style="12" customWidth="1"/>
    <col min="4" max="4" width="2.57421875" style="12" customWidth="1"/>
    <col min="5" max="5" width="11.57421875" style="12" customWidth="1"/>
    <col min="6" max="6" width="10.421875" style="12" bestFit="1" customWidth="1"/>
    <col min="7" max="7" width="11.28125" style="12" customWidth="1"/>
    <col min="8" max="8" width="8.8515625" style="19" customWidth="1"/>
    <col min="9" max="9" width="10.140625" style="12" bestFit="1" customWidth="1"/>
    <col min="10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tr">
        <f>CONCATENATE(IF(MID('[1]QBR_Table2_qtnyyyy_Input'!B3,9,1)="1","1ST",IF(MID('[1]QBR_Table2_qtnyyyy_Input'!B3,9,1)="2","2ND",IF(MID('[1]QBR_Table2_qtnyyyy_Input'!B3,9,1)="3","3RD",IF(MID('[1]QBR_Table2_qtnyyyy_Input'!B3,9,1)="4","4TH","ERROR"))))," QUARTER, ",RIGHT('[1]QBR_Table2_qtnyyyy_Input'!B3,4)," ($000)")</f>
        <v>2ND QUARTER, 2009 ($000)</v>
      </c>
      <c r="B3" s="3"/>
      <c r="C3" s="3"/>
      <c r="D3" s="3"/>
      <c r="E3" s="3"/>
      <c r="F3" s="3"/>
      <c r="G3" s="3"/>
      <c r="H3" s="3"/>
      <c r="I3" s="3"/>
    </row>
    <row r="4" spans="2:9" ht="6.75" customHeight="1" thickBot="1">
      <c r="B4" s="4"/>
      <c r="C4" s="4"/>
      <c r="D4" s="4"/>
      <c r="E4" s="4"/>
      <c r="F4" s="4"/>
      <c r="G4" s="4"/>
      <c r="H4" s="5"/>
      <c r="I4" s="4"/>
    </row>
    <row r="5" spans="1:9" ht="13.5" thickBot="1">
      <c r="A5" s="6" t="s">
        <v>2</v>
      </c>
      <c r="B5" s="7"/>
      <c r="C5" s="7"/>
      <c r="D5" s="7"/>
      <c r="E5" s="7"/>
      <c r="F5" s="7"/>
      <c r="G5" s="7"/>
      <c r="H5" s="7"/>
      <c r="I5" s="8"/>
    </row>
    <row r="6" spans="1:9" ht="24.75" customHeight="1">
      <c r="A6" s="9" t="s">
        <v>3</v>
      </c>
      <c r="B6" s="10" t="s">
        <v>4</v>
      </c>
      <c r="C6" s="10" t="s">
        <v>5</v>
      </c>
      <c r="D6" s="10"/>
      <c r="E6" s="10" t="s">
        <v>6</v>
      </c>
      <c r="F6" s="10" t="s">
        <v>7</v>
      </c>
      <c r="G6" s="10" t="s">
        <v>8</v>
      </c>
      <c r="H6" s="11" t="s">
        <v>9</v>
      </c>
      <c r="I6" s="10" t="s">
        <v>10</v>
      </c>
    </row>
    <row r="7" spans="1:9" ht="12.75">
      <c r="A7" s="4">
        <v>1</v>
      </c>
      <c r="B7" s="12" t="s">
        <v>11</v>
      </c>
      <c r="C7" s="4">
        <v>16</v>
      </c>
      <c r="D7" s="4"/>
      <c r="E7" s="13">
        <f>+'[1]QBR_Table2_qtnyyyy_Input'!D7/1000</f>
        <v>68005.082</v>
      </c>
      <c r="F7" s="13">
        <f>+'[1]QBR_Table2_qtnyyyy_Input'!E7/1000</f>
        <v>2707.848</v>
      </c>
      <c r="G7" s="13">
        <f>+'[1]QBR_Table2_qtnyyyy_Input'!F7/1000</f>
        <v>65297.234</v>
      </c>
      <c r="H7" s="14">
        <f>+'[1]QBR_Table2_qtnyyyy_Input'!G7</f>
        <v>0.00484</v>
      </c>
      <c r="I7" s="13">
        <f>G7*H7</f>
        <v>316.03861256</v>
      </c>
    </row>
    <row r="8" spans="3:9" ht="6.75" customHeight="1">
      <c r="C8" s="4"/>
      <c r="D8" s="4"/>
      <c r="E8" s="15"/>
      <c r="F8" s="15"/>
      <c r="G8" s="15"/>
      <c r="H8" s="14"/>
      <c r="I8" s="13"/>
    </row>
    <row r="9" spans="1:9" ht="12.75">
      <c r="A9" s="4">
        <v>2</v>
      </c>
      <c r="B9" s="12" t="s">
        <v>12</v>
      </c>
      <c r="C9" s="4">
        <v>30</v>
      </c>
      <c r="D9" s="4"/>
      <c r="E9" s="16">
        <f>'[1]QBR_Table2_qtnyyyy_Input'!D9/1000</f>
        <v>1163831.763</v>
      </c>
      <c r="F9" s="16">
        <f>'[1]QBR_Table2_qtnyyyy_Input'!E9/1000</f>
        <v>59466.356</v>
      </c>
      <c r="G9" s="16">
        <f>'[1]QBR_Table2_qtnyyyy_Input'!F9/1000</f>
        <v>1104365.407</v>
      </c>
      <c r="H9" s="14">
        <f>+'[1]QBR_Table2_qtnyyyy_Input'!G9</f>
        <v>0.00138</v>
      </c>
      <c r="I9" s="16">
        <f>G9*H9</f>
        <v>1524.0242616599999</v>
      </c>
    </row>
    <row r="10" spans="2:9" ht="12.75">
      <c r="B10" s="12" t="s">
        <v>13</v>
      </c>
      <c r="C10" s="4"/>
      <c r="D10" s="4"/>
      <c r="E10" s="13"/>
      <c r="F10" s="15"/>
      <c r="G10" s="15"/>
      <c r="H10" s="14"/>
      <c r="I10" s="17"/>
    </row>
    <row r="11" spans="3:9" ht="6.75" customHeight="1">
      <c r="C11" s="4"/>
      <c r="D11" s="4"/>
      <c r="E11" s="15"/>
      <c r="F11" s="15"/>
      <c r="G11" s="15"/>
      <c r="H11" s="14"/>
      <c r="I11" s="17"/>
    </row>
    <row r="12" spans="1:9" ht="12.75">
      <c r="A12" s="4">
        <v>3</v>
      </c>
      <c r="B12" s="12" t="s">
        <v>14</v>
      </c>
      <c r="C12" s="4">
        <v>28</v>
      </c>
      <c r="D12" s="4"/>
      <c r="E12" s="16">
        <f>+'[1]QBR_Table2_qtnyyyy_Input'!D12/1000</f>
        <v>805366.116</v>
      </c>
      <c r="F12" s="16">
        <f>+'[1]QBR_Table2_qtnyyyy_Input'!E12/1000</f>
        <v>79260.32</v>
      </c>
      <c r="G12" s="16">
        <f>+'[1]QBR_Table2_qtnyyyy_Input'!F12/1000</f>
        <v>726105.796</v>
      </c>
      <c r="H12" s="14">
        <f>+'[1]QBR_Table2_qtnyyyy_Input'!G12</f>
        <v>0.00275</v>
      </c>
      <c r="I12" s="16">
        <f>G12*H12</f>
        <v>1996.7909389999998</v>
      </c>
    </row>
    <row r="13" spans="2:9" ht="12.75">
      <c r="B13" s="12" t="s">
        <v>15</v>
      </c>
      <c r="C13" s="4"/>
      <c r="D13" s="4"/>
      <c r="E13" s="13"/>
      <c r="F13" s="15"/>
      <c r="G13" s="15"/>
      <c r="H13" s="14"/>
      <c r="I13" s="17"/>
    </row>
    <row r="14" spans="3:9" ht="6.75" customHeight="1">
      <c r="C14" s="4"/>
      <c r="D14" s="4"/>
      <c r="E14" s="15"/>
      <c r="F14" s="15"/>
      <c r="G14" s="15"/>
      <c r="H14" s="14"/>
      <c r="I14" s="17"/>
    </row>
    <row r="15" spans="1:9" ht="12.75">
      <c r="A15" s="4">
        <v>4</v>
      </c>
      <c r="B15" s="12" t="s">
        <v>16</v>
      </c>
      <c r="C15" s="4">
        <v>14</v>
      </c>
      <c r="D15" s="4"/>
      <c r="E15" s="16">
        <f>+'[1]QBR_Table2_qtnyyyy_Input'!D15/1000</f>
        <v>429476.995</v>
      </c>
      <c r="F15" s="16">
        <f>+'[1]QBR_Table2_qtnyyyy_Input'!E15/1000</f>
        <v>15803.555</v>
      </c>
      <c r="G15" s="16">
        <f>+'[1]QBR_Table2_qtnyyyy_Input'!F15/1000</f>
        <v>413673.44</v>
      </c>
      <c r="H15" s="14">
        <f>+'[1]QBR_Table2_qtnyyyy_Input'!G15</f>
        <v>0.00484</v>
      </c>
      <c r="I15" s="16">
        <f>G15*H15</f>
        <v>2002.1794495999998</v>
      </c>
    </row>
    <row r="16" spans="3:9" ht="6.75" customHeight="1">
      <c r="C16" s="4"/>
      <c r="D16" s="4"/>
      <c r="E16" s="15"/>
      <c r="F16" s="15"/>
      <c r="G16" s="15"/>
      <c r="H16" s="14"/>
      <c r="I16" s="17"/>
    </row>
    <row r="17" spans="1:9" ht="12.75">
      <c r="A17" s="4">
        <v>5</v>
      </c>
      <c r="B17" s="12" t="s">
        <v>17</v>
      </c>
      <c r="C17" s="4">
        <v>21</v>
      </c>
      <c r="D17" s="4"/>
      <c r="E17" s="16">
        <f>+'[1]QBR_Table2_qtnyyyy_Input'!D17/1000</f>
        <v>955498.475</v>
      </c>
      <c r="F17" s="16">
        <f>+'[1]QBR_Table2_qtnyyyy_Input'!E17/1000</f>
        <v>79431.186</v>
      </c>
      <c r="G17" s="16">
        <f>+'[1]QBR_Table2_qtnyyyy_Input'!F17/1000</f>
        <v>876067.289</v>
      </c>
      <c r="H17" s="14">
        <f>+'[1]QBR_Table2_qtnyyyy_Input'!G17</f>
        <v>0.00138</v>
      </c>
      <c r="I17" s="16">
        <f>G17*H17</f>
        <v>1208.9728588199998</v>
      </c>
    </row>
    <row r="18" spans="2:9" ht="12.75">
      <c r="B18" s="12" t="s">
        <v>18</v>
      </c>
      <c r="C18" s="4"/>
      <c r="D18" s="4"/>
      <c r="E18" s="15"/>
      <c r="F18" s="15"/>
      <c r="G18" s="15"/>
      <c r="H18" s="14"/>
      <c r="I18" s="17"/>
    </row>
    <row r="19" spans="3:9" ht="6.75" customHeight="1">
      <c r="C19" s="4"/>
      <c r="D19" s="4"/>
      <c r="E19" s="15"/>
      <c r="F19" s="15"/>
      <c r="G19" s="15"/>
      <c r="H19" s="14"/>
      <c r="I19" s="17"/>
    </row>
    <row r="20" spans="1:9" ht="12.75">
      <c r="A20" s="4">
        <v>6</v>
      </c>
      <c r="B20" s="12" t="s">
        <v>19</v>
      </c>
      <c r="C20" s="4">
        <v>10</v>
      </c>
      <c r="D20" s="4"/>
      <c r="E20" s="16">
        <f>+'[1]QBR_Table2_qtnyyyy_Input'!D20/1000</f>
        <v>703869.91</v>
      </c>
      <c r="F20" s="16">
        <f>+'[1]QBR_Table2_qtnyyyy_Input'!E20/1000</f>
        <v>127588.694</v>
      </c>
      <c r="G20" s="16">
        <f>+'[1]QBR_Table2_qtnyyyy_Input'!F20/1000</f>
        <v>576281.216</v>
      </c>
      <c r="H20" s="14">
        <f>+'[1]QBR_Table2_qtnyyyy_Input'!G20</f>
        <v>0.00484</v>
      </c>
      <c r="I20" s="16">
        <f>G20*H20</f>
        <v>2789.20108544</v>
      </c>
    </row>
    <row r="21" spans="3:9" ht="6.75" customHeight="1">
      <c r="C21" s="4"/>
      <c r="D21" s="4"/>
      <c r="E21" s="15"/>
      <c r="F21" s="15"/>
      <c r="G21" s="15"/>
      <c r="H21" s="14"/>
      <c r="I21" s="17"/>
    </row>
    <row r="22" spans="1:9" ht="12.75">
      <c r="A22" s="4">
        <v>7</v>
      </c>
      <c r="B22" s="12" t="s">
        <v>20</v>
      </c>
      <c r="C22" s="18">
        <v>7</v>
      </c>
      <c r="D22" s="18"/>
      <c r="E22" s="16">
        <f>+'[1]QBR_Table2_qtnyyyy_Input'!D22/1000</f>
        <v>5354912.949</v>
      </c>
      <c r="F22" s="16">
        <f>+'[1]QBR_Table2_qtnyyyy_Input'!E22/1000</f>
        <v>332449.536</v>
      </c>
      <c r="G22" s="16">
        <f>+'[1]QBR_Table2_qtnyyyy_Input'!F22/1000</f>
        <v>5022463.413</v>
      </c>
      <c r="H22" s="14">
        <f>+'[1]QBR_Table2_qtnyyyy_Input'!G22</f>
        <v>0.00484</v>
      </c>
      <c r="I22" s="16">
        <f>G22*H22</f>
        <v>24308.722918919997</v>
      </c>
    </row>
    <row r="23" spans="3:9" ht="6.75" customHeight="1">
      <c r="C23" s="4"/>
      <c r="D23" s="4"/>
      <c r="E23" s="15"/>
      <c r="F23" s="15"/>
      <c r="G23" s="15"/>
      <c r="H23" s="14"/>
      <c r="I23" s="17"/>
    </row>
    <row r="24" spans="1:9" ht="12.75">
      <c r="A24" s="4">
        <v>8</v>
      </c>
      <c r="B24" s="12" t="s">
        <v>21</v>
      </c>
      <c r="C24" s="4">
        <v>80</v>
      </c>
      <c r="D24" s="4"/>
      <c r="E24" s="16">
        <f>+'[1]QBR_Table2_qtnyyyy_Input'!D24/1000</f>
        <v>269129.587</v>
      </c>
      <c r="F24" s="16">
        <f>+'[1]QBR_Table2_qtnyyyy_Input'!E24/1000</f>
        <v>33125.041</v>
      </c>
      <c r="G24" s="16">
        <f>+'[1]QBR_Table2_qtnyyyy_Input'!F24/1000</f>
        <v>236004.546</v>
      </c>
      <c r="H24" s="14">
        <f>+'[1]QBR_Table2_qtnyyyy_Input'!G24</f>
        <v>0.00484</v>
      </c>
      <c r="I24" s="16">
        <f>G24*H24</f>
        <v>1142.26200264</v>
      </c>
    </row>
    <row r="25" spans="3:9" ht="6.75" customHeight="1">
      <c r="C25" s="4"/>
      <c r="D25" s="4"/>
      <c r="E25" s="15"/>
      <c r="F25" s="15"/>
      <c r="G25" s="15"/>
      <c r="H25" s="14"/>
      <c r="I25" s="17"/>
    </row>
    <row r="26" spans="1:9" ht="12.75">
      <c r="A26" s="4">
        <v>9</v>
      </c>
      <c r="B26" s="12" t="s">
        <v>22</v>
      </c>
      <c r="C26" s="18">
        <v>3</v>
      </c>
      <c r="D26" s="18"/>
      <c r="E26" s="16">
        <f>+'[1]QBR_Table2_qtnyyyy_Input'!D26/1000</f>
        <v>37839530.863</v>
      </c>
      <c r="F26" s="16">
        <f>+'[1]QBR_Table2_qtnyyyy_Input'!E26/1000</f>
        <v>12909482.092</v>
      </c>
      <c r="G26" s="16">
        <f>+'[1]QBR_Table2_qtnyyyy_Input'!F26/1000</f>
        <v>24930048.771</v>
      </c>
      <c r="H26" s="14">
        <f>+'[1]QBR_Table2_qtnyyyy_Input'!G26</f>
        <v>0.00484</v>
      </c>
      <c r="I26" s="16">
        <f>G26*H26</f>
        <v>120661.43605164</v>
      </c>
    </row>
    <row r="27" spans="3:9" ht="6.75" customHeight="1">
      <c r="C27" s="4"/>
      <c r="D27" s="4"/>
      <c r="E27" s="15"/>
      <c r="F27" s="15"/>
      <c r="G27" s="15"/>
      <c r="H27" s="14"/>
      <c r="I27" s="17"/>
    </row>
    <row r="28" spans="1:9" ht="12.75">
      <c r="A28" s="4">
        <v>10</v>
      </c>
      <c r="B28" s="12" t="s">
        <v>23</v>
      </c>
      <c r="C28" s="4">
        <v>11</v>
      </c>
      <c r="D28" s="4"/>
      <c r="E28" s="16">
        <f>+'[1]QBR_Table2_qtnyyyy_Input'!D28/1000</f>
        <v>1507624.945</v>
      </c>
      <c r="F28" s="16">
        <f>+'[1]QBR_Table2_qtnyyyy_Input'!E28/1000</f>
        <v>190223.611</v>
      </c>
      <c r="G28" s="16">
        <f>+'[1]QBR_Table2_qtnyyyy_Input'!F28/1000</f>
        <v>1317401.334</v>
      </c>
      <c r="H28" s="14">
        <f>+'[1]QBR_Table2_qtnyyyy_Input'!G28</f>
        <v>0.00484</v>
      </c>
      <c r="I28" s="16">
        <f>G28*H28</f>
        <v>6376.22245656</v>
      </c>
    </row>
    <row r="29" spans="2:9" ht="12.75">
      <c r="B29" s="12" t="s">
        <v>24</v>
      </c>
      <c r="C29" s="4"/>
      <c r="D29" s="4"/>
      <c r="E29" s="15"/>
      <c r="F29" s="15"/>
      <c r="G29" s="15"/>
      <c r="H29" s="14"/>
      <c r="I29" s="17"/>
    </row>
    <row r="30" spans="3:9" ht="6.75" customHeight="1">
      <c r="C30" s="4"/>
      <c r="D30" s="4"/>
      <c r="E30" s="15"/>
      <c r="F30" s="15"/>
      <c r="G30" s="15"/>
      <c r="H30" s="14"/>
      <c r="I30" s="17"/>
    </row>
    <row r="31" spans="1:9" ht="12.75">
      <c r="A31" s="4">
        <v>11</v>
      </c>
      <c r="B31" s="12" t="s">
        <v>25</v>
      </c>
      <c r="C31" s="4">
        <v>55</v>
      </c>
      <c r="D31" s="4"/>
      <c r="E31" s="16">
        <f>+'[1]QBR_Table2_qtnyyyy_Input'!D31/1000</f>
        <v>2069215.31</v>
      </c>
      <c r="F31" s="16">
        <f>+'[1]QBR_Table2_qtnyyyy_Input'!E31/1000</f>
        <v>424881.799</v>
      </c>
      <c r="G31" s="16">
        <f>+'[1]QBR_Table2_qtnyyyy_Input'!F31/1000</f>
        <v>1644333.511</v>
      </c>
      <c r="H31" s="14">
        <f>+'[1]QBR_Table2_qtnyyyy_Input'!G31</f>
        <v>0.015</v>
      </c>
      <c r="I31" s="16">
        <f>G31*H31</f>
        <v>24665.002665</v>
      </c>
    </row>
    <row r="32" spans="3:9" ht="6.75" customHeight="1">
      <c r="C32" s="4"/>
      <c r="D32" s="4"/>
      <c r="E32" s="16"/>
      <c r="F32" s="16"/>
      <c r="G32" s="16"/>
      <c r="H32" s="14"/>
      <c r="I32" s="16"/>
    </row>
    <row r="33" spans="1:9" ht="12.75">
      <c r="A33" s="4">
        <v>12</v>
      </c>
      <c r="B33" s="12" t="s">
        <v>26</v>
      </c>
      <c r="C33" s="4">
        <v>83</v>
      </c>
      <c r="D33" s="4"/>
      <c r="E33" s="16">
        <f>+'[1]QBR_Table2_qtnyyyy_Input'!D33/1000</f>
        <v>696025.043</v>
      </c>
      <c r="F33" s="16">
        <f>+'[1]QBR_Table2_qtnyyyy_Input'!E33/1000</f>
        <v>318.912</v>
      </c>
      <c r="G33" s="16">
        <f>+'[1]QBR_Table2_qtnyyyy_Input'!F33/1000</f>
        <v>695706.131</v>
      </c>
      <c r="H33" s="14">
        <f>+'[1]QBR_Table2_qtnyyyy_Input'!G33</f>
        <v>0.00471</v>
      </c>
      <c r="I33" s="16">
        <f>G33*H33</f>
        <v>3276.77587701</v>
      </c>
    </row>
    <row r="34" spans="2:9" ht="12.75">
      <c r="B34" s="12" t="s">
        <v>27</v>
      </c>
      <c r="C34" s="4"/>
      <c r="D34" s="4"/>
      <c r="E34" s="15"/>
      <c r="F34" s="15"/>
      <c r="G34" s="15"/>
      <c r="H34" s="14"/>
      <c r="I34" s="17"/>
    </row>
    <row r="35" spans="3:9" ht="6.75" customHeight="1">
      <c r="C35" s="4"/>
      <c r="D35" s="4"/>
      <c r="E35" s="15"/>
      <c r="F35" s="15"/>
      <c r="G35" s="15"/>
      <c r="H35" s="14"/>
      <c r="I35" s="17"/>
    </row>
    <row r="36" spans="1:9" ht="12.75">
      <c r="A36" s="4">
        <v>13</v>
      </c>
      <c r="B36" s="12" t="s">
        <v>28</v>
      </c>
      <c r="C36" s="18">
        <v>4</v>
      </c>
      <c r="D36" s="18"/>
      <c r="E36" s="16">
        <f>+'[1]QBR_Table2_qtnyyyy_Input'!D36/1000</f>
        <v>23264312.054</v>
      </c>
      <c r="F36" s="16">
        <f>+'[1]QBR_Table2_qtnyyyy_Input'!E36/1000</f>
        <v>5271280.677</v>
      </c>
      <c r="G36" s="16">
        <f>+'[1]QBR_Table2_qtnyyyy_Input'!F36/1000</f>
        <v>17993031.377</v>
      </c>
      <c r="H36" s="14">
        <f>+'[1]QBR_Table2_qtnyyyy_Input'!G36</f>
        <v>0.015</v>
      </c>
      <c r="I36" s="16">
        <f>G36*H36</f>
        <v>269895.470655</v>
      </c>
    </row>
    <row r="37" spans="3:9" ht="6.75" customHeight="1">
      <c r="C37" s="4"/>
      <c r="D37" s="4"/>
      <c r="E37" s="15"/>
      <c r="F37" s="15"/>
      <c r="G37" s="15"/>
      <c r="H37" s="14"/>
      <c r="I37" s="17"/>
    </row>
    <row r="38" spans="1:9" ht="12.75">
      <c r="A38" s="4">
        <v>14</v>
      </c>
      <c r="B38" s="12" t="s">
        <v>29</v>
      </c>
      <c r="C38" s="4">
        <v>192</v>
      </c>
      <c r="D38" s="4"/>
      <c r="E38" s="15">
        <f>+'[1]QBR_Table2_qtnyyyy_Input'!D38/1000</f>
        <v>135854.136</v>
      </c>
      <c r="F38" s="15">
        <f>+'[1]QBR_Table2_qtnyyyy_Input'!E38/1000</f>
        <v>52581.162</v>
      </c>
      <c r="G38" s="15">
        <f>+'[1]QBR_Table2_qtnyyyy_Input'!F38/1000</f>
        <v>83272.974</v>
      </c>
      <c r="H38" s="14">
        <f>+'[1]QBR_Table2_qtnyyyy_Input'!G38</f>
        <v>0.0163</v>
      </c>
      <c r="I38" s="17">
        <f>G38*H38</f>
        <v>1357.3494761999998</v>
      </c>
    </row>
    <row r="39" spans="2:9" ht="12.75">
      <c r="B39" s="12" t="s">
        <v>30</v>
      </c>
      <c r="C39" s="4"/>
      <c r="D39" s="4"/>
      <c r="E39" s="15"/>
      <c r="F39" s="15"/>
      <c r="G39" s="15"/>
      <c r="H39" s="14"/>
      <c r="I39" s="17"/>
    </row>
    <row r="40" spans="3:9" ht="6.75" customHeight="1">
      <c r="C40" s="4"/>
      <c r="D40" s="4"/>
      <c r="E40" s="15"/>
      <c r="F40" s="15"/>
      <c r="G40" s="15"/>
      <c r="H40" s="14"/>
      <c r="I40" s="17"/>
    </row>
    <row r="41" spans="1:9" ht="12.75">
      <c r="A41" s="4">
        <v>15</v>
      </c>
      <c r="B41" s="12" t="s">
        <v>31</v>
      </c>
      <c r="C41" s="4">
        <v>19</v>
      </c>
      <c r="D41" s="4"/>
      <c r="E41" s="16">
        <f>+'[1]QBR_Table2_qtnyyyy_Input'!D41/1000</f>
        <v>357150.495</v>
      </c>
      <c r="F41" s="16">
        <f>+'[1]QBR_Table2_qtnyyyy_Input'!E41/1000</f>
        <v>114599.674</v>
      </c>
      <c r="G41" s="16">
        <f>+'[1]QBR_Table2_qtnyyyy_Input'!F41/1000</f>
        <v>242550.821</v>
      </c>
      <c r="H41" s="14">
        <f>+'[1]QBR_Table2_qtnyyyy_Input'!G41</f>
        <v>0.00484</v>
      </c>
      <c r="I41" s="16">
        <f>G41*H41</f>
        <v>1173.94597364</v>
      </c>
    </row>
    <row r="42" spans="3:9" ht="6.75" customHeight="1">
      <c r="C42" s="4"/>
      <c r="D42" s="4"/>
      <c r="E42" s="15"/>
      <c r="F42" s="15"/>
      <c r="G42" s="15"/>
      <c r="H42" s="14"/>
      <c r="I42" s="17"/>
    </row>
    <row r="43" spans="1:9" ht="12.75">
      <c r="A43" s="4">
        <v>16</v>
      </c>
      <c r="B43" s="12" t="s">
        <v>32</v>
      </c>
      <c r="C43" s="18">
        <v>2</v>
      </c>
      <c r="D43" s="18"/>
      <c r="E43" s="16">
        <f>+'[1]QBR_Table2_qtnyyyy_Input'!D43/1000</f>
        <v>41189076.423</v>
      </c>
      <c r="F43" s="16">
        <f>+'[1]QBR_Table2_qtnyyyy_Input'!E43/1000</f>
        <v>7047379.332</v>
      </c>
      <c r="G43" s="16">
        <f>+'[1]QBR_Table2_qtnyyyy_Input'!F43/1000</f>
        <v>34141697.091</v>
      </c>
      <c r="H43" s="14">
        <f>+'[1]QBR_Table2_qtnyyyy_Input'!G43</f>
        <v>0.00471</v>
      </c>
      <c r="I43" s="16">
        <f>G43*H43</f>
        <v>160807.39329861</v>
      </c>
    </row>
    <row r="44" spans="3:9" ht="6.75" customHeight="1">
      <c r="C44" s="18"/>
      <c r="D44" s="18"/>
      <c r="E44" s="16"/>
      <c r="F44" s="16"/>
      <c r="G44" s="16"/>
      <c r="H44" s="14"/>
      <c r="I44" s="16"/>
    </row>
    <row r="45" spans="1:9" ht="12.75">
      <c r="A45" s="4">
        <v>17</v>
      </c>
      <c r="B45" s="12" t="s">
        <v>33</v>
      </c>
      <c r="C45" s="18">
        <v>188</v>
      </c>
      <c r="D45" s="18"/>
      <c r="E45" s="16">
        <f>+'[1]QBR_Table2_qtnyyyy_Input'!D45/1000</f>
        <v>26131.884</v>
      </c>
      <c r="F45" s="16">
        <f>+'[1]QBR_Table2_qtnyyyy_Input'!E45/1000</f>
        <v>8.8</v>
      </c>
      <c r="G45" s="16">
        <f>+'[1]QBR_Table2_qtnyyyy_Input'!F45/1000</f>
        <v>26123.084</v>
      </c>
      <c r="H45" s="14">
        <f>+'[1]QBR_Table2_qtnyyyy_Input'!G45</f>
        <v>0.009</v>
      </c>
      <c r="I45" s="16">
        <f>G45*H45</f>
        <v>235.10775599999997</v>
      </c>
    </row>
    <row r="46" spans="2:9" ht="6.75" customHeight="1">
      <c r="B46" s="12" t="s">
        <v>34</v>
      </c>
      <c r="C46" s="18"/>
      <c r="D46" s="18"/>
      <c r="E46" s="16"/>
      <c r="F46" s="16"/>
      <c r="G46" s="16"/>
      <c r="H46" s="14"/>
      <c r="I46" s="16"/>
    </row>
    <row r="47" spans="1:9" ht="12.75">
      <c r="A47" s="4">
        <v>18</v>
      </c>
      <c r="B47" s="12" t="s">
        <v>35</v>
      </c>
      <c r="C47" s="18">
        <v>189</v>
      </c>
      <c r="D47" s="18"/>
      <c r="E47" s="16">
        <f>+'[1]QBR_Table2_qtnyyyy_Input'!D47/1000</f>
        <v>71708.926</v>
      </c>
      <c r="F47" s="16">
        <f>+'[1]QBR_Table2_qtnyyyy_Input'!E47/1000</f>
        <v>3027.927</v>
      </c>
      <c r="G47" s="16">
        <f>+'[1]QBR_Table2_qtnyyyy_Input'!F47/1000</f>
        <v>68680.999</v>
      </c>
      <c r="H47" s="14">
        <f>+'[1]QBR_Table2_qtnyyyy_Input'!G47</f>
        <v>0.002904</v>
      </c>
      <c r="I47" s="16">
        <f>G47*H47</f>
        <v>199.449621096</v>
      </c>
    </row>
    <row r="48" spans="5:9" ht="6.75" customHeight="1">
      <c r="E48" s="15"/>
      <c r="F48" s="15"/>
      <c r="G48" s="15"/>
      <c r="I48" s="15"/>
    </row>
    <row r="49" spans="1:9" ht="12.75">
      <c r="A49" s="4">
        <v>19</v>
      </c>
      <c r="B49" s="12" t="s">
        <v>36</v>
      </c>
      <c r="C49" s="4">
        <v>190</v>
      </c>
      <c r="D49" s="4"/>
      <c r="E49" s="20">
        <f>+'[1]QBR_Table2_qtnyyyy_Input'!D49/1000</f>
        <v>106022.157</v>
      </c>
      <c r="F49" s="20">
        <f>+'[1]QBR_Table2_qtnyyyy_Input'!E49/1000</f>
        <v>3.487</v>
      </c>
      <c r="G49" s="20">
        <f>+'[1]QBR_Table2_qtnyyyy_Input'!F49/1000</f>
        <v>106018.67</v>
      </c>
      <c r="H49" s="14">
        <f>+'[1]QBR_Table2_qtnyyyy_Input'!G49</f>
        <v>0.002904</v>
      </c>
      <c r="I49" s="20">
        <f>IF(G49="D","D",G49*H49)</f>
        <v>307.87821768</v>
      </c>
    </row>
    <row r="50" spans="5:9" ht="6.75" customHeight="1">
      <c r="E50" s="15"/>
      <c r="F50" s="15"/>
      <c r="G50" s="15"/>
      <c r="I50" s="15"/>
    </row>
    <row r="51" spans="1:9" ht="12.75">
      <c r="A51" s="4">
        <v>20</v>
      </c>
      <c r="B51" s="12" t="s">
        <v>37</v>
      </c>
      <c r="C51" s="4">
        <v>191</v>
      </c>
      <c r="D51" s="4"/>
      <c r="E51" s="20">
        <f>+'[1]QBR_Table2_qtnyyyy_Input'!D51/1000</f>
        <v>46949.5</v>
      </c>
      <c r="F51" s="20">
        <f>+'[1]QBR_Table2_qtnyyyy_Input'!E51/1000</f>
        <v>109.835</v>
      </c>
      <c r="G51" s="20">
        <f>+'[1]QBR_Table2_qtnyyyy_Input'!F51/1000</f>
        <v>46839.665</v>
      </c>
      <c r="H51" s="14">
        <f>+'[1]QBR_Table2_qtnyyyy_Input'!G51</f>
        <v>0.002904</v>
      </c>
      <c r="I51" s="20">
        <f>IF(G51="D","D",H51*G51)</f>
        <v>136.02238716</v>
      </c>
    </row>
    <row r="52" spans="3:9" ht="6.75" customHeight="1">
      <c r="C52" s="4"/>
      <c r="D52" s="4"/>
      <c r="E52" s="15"/>
      <c r="F52" s="15"/>
      <c r="G52" s="15"/>
      <c r="I52" s="15"/>
    </row>
    <row r="53" spans="1:9" ht="12.75">
      <c r="A53" s="4">
        <v>21</v>
      </c>
      <c r="B53" s="12" t="s">
        <v>38</v>
      </c>
      <c r="C53" s="4">
        <v>195</v>
      </c>
      <c r="D53" s="4"/>
      <c r="E53" s="20">
        <f>+'[1]QBR_Table2_qtnyyyy_Input'!D53/1000</f>
        <v>502172.78</v>
      </c>
      <c r="F53" s="20">
        <f>+'[1]QBR_Table2_qtnyyyy_Input'!E53/1000</f>
        <v>4762.82</v>
      </c>
      <c r="G53" s="20">
        <f>+'[1]QBR_Table2_qtnyyyy_Input'!F53/1000</f>
        <v>497409.96</v>
      </c>
      <c r="H53" s="14">
        <f>+'[1]QBR_Table2_qtnyyyy_Input'!G53</f>
        <v>0.002904</v>
      </c>
      <c r="I53" s="20">
        <f>IF(E53="D","D",H53*G53)</f>
        <v>1444.47852384</v>
      </c>
    </row>
    <row r="54" spans="3:9" ht="6.75" customHeight="1">
      <c r="C54" s="4"/>
      <c r="D54" s="4"/>
      <c r="E54" s="20"/>
      <c r="F54" s="20"/>
      <c r="G54" s="20"/>
      <c r="I54" s="20"/>
    </row>
    <row r="55" spans="1:9" ht="12.75">
      <c r="A55" s="4">
        <v>22</v>
      </c>
      <c r="B55" s="12" t="s">
        <v>39</v>
      </c>
      <c r="C55" s="4">
        <v>196</v>
      </c>
      <c r="D55" s="4"/>
      <c r="E55" s="20">
        <f>+'[1]QBR_Table2_qtnyyyy_Input'!D55/1000</f>
        <v>2664221.983</v>
      </c>
      <c r="F55" s="20">
        <f>+'[1]QBR_Table2_qtnyyyy_Input'!E55/1000</f>
        <v>519046.385</v>
      </c>
      <c r="G55" s="20">
        <f>+'[1]QBR_Table2_qtnyyyy_Input'!F55/1000</f>
        <v>2145175.598</v>
      </c>
      <c r="H55" s="14">
        <f>+'[1]QBR_Table2_qtnyyyy_Input'!G55</f>
        <v>0.002904</v>
      </c>
      <c r="I55" s="20">
        <f>IF(E55="D","D",G55*H55)</f>
        <v>6229.589936592</v>
      </c>
    </row>
    <row r="56" spans="3:9" ht="6.75" customHeight="1">
      <c r="C56" s="4"/>
      <c r="D56" s="4"/>
      <c r="E56" s="20"/>
      <c r="F56" s="20"/>
      <c r="G56" s="20"/>
      <c r="I56" s="20"/>
    </row>
    <row r="57" spans="1:9" ht="12.75">
      <c r="A57" s="4">
        <v>23</v>
      </c>
      <c r="B57" s="12" t="s">
        <v>40</v>
      </c>
      <c r="C57" s="4">
        <v>197</v>
      </c>
      <c r="D57" s="4"/>
      <c r="E57" s="20">
        <f>+'[1]QBR_Table2_qtnyyyy_Input'!D57/1000</f>
        <v>6470842.213</v>
      </c>
      <c r="F57" s="20">
        <f>+'[1]QBR_Table2_qtnyyyy_Input'!E57/1000</f>
        <v>211871.825</v>
      </c>
      <c r="G57" s="20">
        <f>+'[1]QBR_Table2_qtnyyyy_Input'!F57/1000</f>
        <v>6258970.388</v>
      </c>
      <c r="H57" s="14">
        <f>+'[1]QBR_Table2_qtnyyyy_Input'!G57</f>
        <v>0.002904</v>
      </c>
      <c r="I57" s="20">
        <f>IF(E57="D","D",G57*H57)</f>
        <v>18176.050006752</v>
      </c>
    </row>
    <row r="58" spans="3:9" ht="6.75" customHeight="1">
      <c r="C58" s="4"/>
      <c r="D58" s="4"/>
      <c r="E58" s="21"/>
      <c r="F58" s="21"/>
      <c r="G58" s="21"/>
      <c r="I58" s="15"/>
    </row>
    <row r="59" spans="1:9" s="26" customFormat="1" ht="12.75">
      <c r="A59" s="22">
        <v>24</v>
      </c>
      <c r="B59" s="23" t="s">
        <v>41</v>
      </c>
      <c r="C59" s="22">
        <v>193</v>
      </c>
      <c r="D59" s="22"/>
      <c r="E59" s="24" t="str">
        <f>IF(ISTEXT('[1]QBR_Table2_qtnyyyy_Input'!D59),'[1]QBR_Table2_qtnyyyy_Input'!D59,'[1]QBR_Table2_qtnyyyy_Input'!D59/1000)</f>
        <v> D               </v>
      </c>
      <c r="F59" s="24" t="str">
        <f>IF(ISTEXT('[1]QBR_Table2_qtnyyyy_Input'!E59),'[1]QBR_Table2_qtnyyyy_Input'!E59,'[1]QBR_Table2_qtnyyyy_Input'!E59/1000)</f>
        <v> D               </v>
      </c>
      <c r="G59" s="24" t="str">
        <f>IF(ISTEXT('[1]QBR_Table2_qtnyyyy_Input'!F59),'[1]QBR_Table2_qtnyyyy_Input'!F59,'[1]QBR_Table2_qtnyyyy_Input'!F59/1000)</f>
        <v> D               </v>
      </c>
      <c r="H59" s="14">
        <f>+'[1]QBR_Table2_qtnyyyy_Input'!G59</f>
        <v>0.0013</v>
      </c>
      <c r="I59" s="25" t="str">
        <f>IF(ISTEXT(G59),G59,G59*H59)</f>
        <v> D               </v>
      </c>
    </row>
    <row r="60" spans="3:9" ht="6.75" customHeight="1">
      <c r="C60" s="4"/>
      <c r="D60" s="4"/>
      <c r="E60" s="20"/>
      <c r="F60" s="20"/>
      <c r="G60" s="20"/>
      <c r="I60" s="20"/>
    </row>
    <row r="61" spans="1:9" ht="12.75">
      <c r="A61" s="4">
        <v>25</v>
      </c>
      <c r="B61" s="12" t="s">
        <v>42</v>
      </c>
      <c r="C61" s="4">
        <v>300</v>
      </c>
      <c r="D61" s="4"/>
      <c r="E61" s="20">
        <f>+'[1]QBR_Table2_qtnyyyy_Input'!D61/1000</f>
        <v>117107.347</v>
      </c>
      <c r="F61" s="20">
        <f>+'[1]QBR_Table2_qtnyyyy_Input'!E61/1000</f>
        <v>238.559</v>
      </c>
      <c r="G61" s="20">
        <f>+'[1]QBR_Table2_qtnyyyy_Input'!F61/1000</f>
        <v>116868.788</v>
      </c>
      <c r="H61" s="14">
        <f>+'[1]QBR_Table2_qtnyyyy_Input'!G61</f>
        <v>0.003424</v>
      </c>
      <c r="I61" s="20">
        <f>IF('[1]QBR_Table2_qtnyyyy_Input'!$C$24&lt;3,"***",G61*H61)</f>
        <v>400.158730112</v>
      </c>
    </row>
    <row r="62" spans="3:9" ht="6.75" customHeight="1">
      <c r="C62" s="4"/>
      <c r="D62" s="4"/>
      <c r="E62" s="20"/>
      <c r="F62" s="20"/>
      <c r="G62" s="20"/>
      <c r="I62" s="20"/>
    </row>
    <row r="63" spans="1:9" ht="12.75">
      <c r="A63" s="4">
        <v>26</v>
      </c>
      <c r="B63" s="12" t="s">
        <v>43</v>
      </c>
      <c r="C63" s="4">
        <v>301</v>
      </c>
      <c r="D63" s="4"/>
      <c r="E63" s="20">
        <f>+'[1]QBR_Table2_qtnyyyy_Input'!D63/1000</f>
        <v>38722.714</v>
      </c>
      <c r="F63" s="20">
        <f>+'[1]QBR_Table2_qtnyyyy_Input'!E63/1000</f>
        <v>672.308</v>
      </c>
      <c r="G63" s="20">
        <f>+'[1]QBR_Table2_qtnyyyy_Input'!F63/1000</f>
        <v>38050.406</v>
      </c>
      <c r="H63" s="14">
        <f>+'[1]QBR_Table2_qtnyyyy_Input'!G63</f>
        <v>0.003424</v>
      </c>
      <c r="I63" s="20">
        <f>IF('[1]QBR_Table2_qtnyyyy_Input'!$C$25&lt;3,"***",G63*H63)</f>
        <v>130.28459014400002</v>
      </c>
    </row>
    <row r="64" spans="2:9" ht="6.75" customHeight="1">
      <c r="B64" s="2"/>
      <c r="C64" s="4"/>
      <c r="D64" s="4"/>
      <c r="E64" s="20"/>
      <c r="F64" s="20"/>
      <c r="G64" s="20"/>
      <c r="I64" s="20"/>
    </row>
    <row r="65" spans="1:9" ht="12.75">
      <c r="A65" s="4">
        <v>27</v>
      </c>
      <c r="B65" s="12" t="s">
        <v>44</v>
      </c>
      <c r="C65" s="4">
        <v>302</v>
      </c>
      <c r="D65" s="4"/>
      <c r="E65" s="20">
        <f>+'[1]QBR_Table2_qtnyyyy_Input'!D65/1000</f>
        <v>817524.615</v>
      </c>
      <c r="F65" s="20">
        <f>+'[1]QBR_Table2_qtnyyyy_Input'!E65/1000</f>
        <v>86373.561</v>
      </c>
      <c r="G65" s="20">
        <f>+'[1]QBR_Table2_qtnyyyy_Input'!F65/1000</f>
        <v>731151.054</v>
      </c>
      <c r="H65" s="14">
        <f>+'[1]QBR_Table2_qtnyyyy_Input'!G65</f>
        <v>0.003424</v>
      </c>
      <c r="I65" s="20">
        <f>IF('[1]QBR_Table2_qtnyyyy_Input'!$C$26&lt;3,"***",G65*H65)</f>
        <v>2503.461208896</v>
      </c>
    </row>
    <row r="66" spans="3:9" ht="6.75" customHeight="1">
      <c r="C66" s="4"/>
      <c r="D66" s="4"/>
      <c r="I66" s="20"/>
    </row>
    <row r="67" spans="1:9" ht="12.75">
      <c r="A67" s="22">
        <v>28</v>
      </c>
      <c r="B67" s="23" t="s">
        <v>45</v>
      </c>
      <c r="C67" s="22">
        <v>303</v>
      </c>
      <c r="D67" s="22"/>
      <c r="E67" s="21">
        <f>+'[1]QBR_Table2_qtnyyyy_Input'!D67/1000</f>
        <v>1457215.32</v>
      </c>
      <c r="F67" s="21">
        <f>+'[1]QBR_Table2_qtnyyyy_Input'!E67/1000</f>
        <v>845291.887</v>
      </c>
      <c r="G67" s="21">
        <f>+'[1]QBR_Table2_qtnyyyy_Input'!F67/1000</f>
        <v>611923.433</v>
      </c>
      <c r="H67" s="14">
        <f>+'[1]QBR_Table2_qtnyyyy_Input'!G67</f>
        <v>0.003424</v>
      </c>
      <c r="I67" s="21">
        <f>IF('[1]QBR_Table2_qtnyyyy_Input'!$C$27&lt;3,"***",G67*H67)</f>
        <v>2095.225834592</v>
      </c>
    </row>
    <row r="68" spans="1:9" ht="6.75" customHeight="1">
      <c r="A68" s="22"/>
      <c r="B68" s="23"/>
      <c r="C68" s="22"/>
      <c r="D68" s="22"/>
      <c r="E68" s="21"/>
      <c r="F68" s="21"/>
      <c r="G68" s="21"/>
      <c r="H68" s="27"/>
      <c r="I68" s="21"/>
    </row>
    <row r="69" spans="1:9" ht="12.75">
      <c r="A69" s="22">
        <v>29</v>
      </c>
      <c r="B69" s="23" t="s">
        <v>46</v>
      </c>
      <c r="C69" s="22">
        <v>304</v>
      </c>
      <c r="D69" s="22"/>
      <c r="E69" s="21">
        <f>'[1]QBR_Table2_qtnyyyy_Input'!D69/1000</f>
        <v>5338.031</v>
      </c>
      <c r="F69" s="21">
        <f>'[1]QBR_Table2_qtnyyyy_Input'!E69/1000</f>
        <v>0</v>
      </c>
      <c r="G69" s="21">
        <f>'[1]QBR_Table2_qtnyyyy_Input'!F69/1000</f>
        <v>5338.031</v>
      </c>
      <c r="H69" s="14">
        <f>+'[1]QBR_Table2_qtnyyyy_Input'!G69</f>
        <v>0.003424</v>
      </c>
      <c r="I69" s="21">
        <f>'[1]QBR_Table2_qtnyyyy_Input'!H69/1000</f>
        <v>18.277</v>
      </c>
    </row>
    <row r="70" spans="1:9" ht="6.75" customHeight="1">
      <c r="A70" s="22"/>
      <c r="B70" s="23"/>
      <c r="C70" s="22"/>
      <c r="D70" s="22"/>
      <c r="E70" s="21"/>
      <c r="F70" s="21"/>
      <c r="G70" s="21"/>
      <c r="H70" s="27"/>
      <c r="I70" s="21"/>
    </row>
    <row r="71" spans="1:10" ht="12.75">
      <c r="A71" s="22">
        <v>30</v>
      </c>
      <c r="B71" s="23" t="s">
        <v>47</v>
      </c>
      <c r="C71" s="22">
        <v>607</v>
      </c>
      <c r="D71" s="22"/>
      <c r="E71" s="24" t="str">
        <f>IF(ISTEXT('[1]QBR_Table2_qtnyyyy_Input'!D71),'[1]QBR_Table2_qtnyyyy_Input'!D71,'[1]QBR_Table2_qtnyyyy_Input'!D71/1000)</f>
        <v> D               </v>
      </c>
      <c r="F71" s="24" t="str">
        <f>IF(ISTEXT('[1]QBR_Table2_qtnyyyy_Input'!E71),'[1]QBR_Table2_qtnyyyy_Input'!E71,'[1]QBR_Table2_qtnyyyy_Input'!E71/1000)</f>
        <v> D               </v>
      </c>
      <c r="G71" s="24" t="str">
        <f>IF(ISTEXT('[1]QBR_Table2_qtnyyyy_Input'!F71),'[1]QBR_Table2_qtnyyyy_Input'!F71,'[1]QBR_Table2_qtnyyyy_Input'!F71/1000)</f>
        <v> D               </v>
      </c>
      <c r="H71" s="14">
        <f>+'[1]QBR_Table2_qtnyyyy_Input'!G71</f>
        <v>0.00275</v>
      </c>
      <c r="I71" s="24" t="str">
        <f>IF(ISTEXT('[1]QBR_Table2_qtnyyyy_Input'!H71),'[1]QBR_Table2_qtnyyyy_Input'!H71,'[1]QBR_Table2_qtnyyyy_Input'!H71/1000)</f>
        <v> D               </v>
      </c>
      <c r="J71" s="21"/>
    </row>
    <row r="72" spans="1:9" ht="13.5" thickBot="1">
      <c r="A72" s="22"/>
      <c r="B72" s="28" t="s">
        <v>48</v>
      </c>
      <c r="C72" s="29"/>
      <c r="D72" s="29"/>
      <c r="E72" s="30">
        <f>SUM(E7:E71)</f>
        <v>129132837.616</v>
      </c>
      <c r="F72" s="30">
        <f>SUM(F7:F71)</f>
        <v>28411987.189000003</v>
      </c>
      <c r="G72" s="30">
        <f>SUM(G7:G71)</f>
        <v>100720850.42700003</v>
      </c>
      <c r="H72" s="31"/>
      <c r="I72" s="30">
        <f>SUM(I7:I71)</f>
        <v>655377.7723951641</v>
      </c>
    </row>
    <row r="73" spans="1:9" ht="13.5" thickBot="1">
      <c r="A73" s="6" t="s">
        <v>49</v>
      </c>
      <c r="B73" s="7"/>
      <c r="C73" s="7"/>
      <c r="D73" s="7"/>
      <c r="E73" s="7"/>
      <c r="F73" s="7"/>
      <c r="G73" s="7"/>
      <c r="H73" s="7"/>
      <c r="I73" s="8"/>
    </row>
    <row r="74" spans="1:9" ht="24" customHeight="1">
      <c r="A74" s="9" t="s">
        <v>3</v>
      </c>
      <c r="B74" s="10" t="s">
        <v>4</v>
      </c>
      <c r="C74" s="10" t="s">
        <v>5</v>
      </c>
      <c r="D74" s="10"/>
      <c r="E74" s="10" t="s">
        <v>6</v>
      </c>
      <c r="F74" s="10" t="s">
        <v>7</v>
      </c>
      <c r="G74" s="10" t="s">
        <v>8</v>
      </c>
      <c r="H74" s="11" t="s">
        <v>9</v>
      </c>
      <c r="I74" s="10" t="s">
        <v>10</v>
      </c>
    </row>
    <row r="75" spans="1:9" ht="12.75">
      <c r="A75" s="4">
        <v>31</v>
      </c>
      <c r="B75" s="12" t="s">
        <v>50</v>
      </c>
      <c r="C75" s="18">
        <v>1</v>
      </c>
      <c r="D75" s="18"/>
      <c r="E75" s="13">
        <f>+'[1]QBR_Table2_qtnyyyy_Input'!D75/1000</f>
        <v>42972208.102</v>
      </c>
      <c r="F75" s="13">
        <f>+'[1]QBR_Table2_qtnyyyy_Input'!E75/1000</f>
        <v>17859548.278</v>
      </c>
      <c r="G75" s="13">
        <f>+'[1]QBR_Table2_qtnyyyy_Input'!F75/1000</f>
        <v>25112659.824</v>
      </c>
      <c r="H75" s="14">
        <f>+'[1]QBR_Table2_qtnyyyy_Input'!G75</f>
        <v>0.065</v>
      </c>
      <c r="I75" s="13">
        <f>G75*H75</f>
        <v>1632322.88856</v>
      </c>
    </row>
    <row r="76" spans="3:9" ht="9.75" customHeight="1">
      <c r="C76" s="4"/>
      <c r="D76" s="4"/>
      <c r="E76" s="32"/>
      <c r="F76" s="32"/>
      <c r="G76" s="32"/>
      <c r="H76" s="14"/>
      <c r="I76" s="13"/>
    </row>
    <row r="77" spans="1:9" ht="12.75">
      <c r="A77" s="22">
        <v>32</v>
      </c>
      <c r="B77" s="23" t="s">
        <v>51</v>
      </c>
      <c r="C77" s="33">
        <v>5</v>
      </c>
      <c r="D77" s="33"/>
      <c r="E77" s="34">
        <f>+'[1]QBR_Table2_qtnyyyy_Input'!D77/1000</f>
        <v>1013478.693</v>
      </c>
      <c r="F77" s="34">
        <f>+'[1]QBR_Table2_qtnyyyy_Input'!E77/1000</f>
        <v>0</v>
      </c>
      <c r="G77" s="34">
        <f>+'[1]QBR_Table2_qtnyyyy_Input'!F77/1000</f>
        <v>1013478.693</v>
      </c>
      <c r="H77" s="14">
        <f>+'[1]QBR_Table2_qtnyyyy_Input'!G77</f>
        <v>0.065</v>
      </c>
      <c r="I77" s="34">
        <f>G77*H77</f>
        <v>65876.115045</v>
      </c>
    </row>
    <row r="78" spans="1:9" ht="13.5" thickBot="1">
      <c r="A78" s="35"/>
      <c r="B78" s="28" t="s">
        <v>52</v>
      </c>
      <c r="C78" s="36"/>
      <c r="D78" s="36"/>
      <c r="E78" s="30">
        <f>SUM(E75:E77)</f>
        <v>43985686.795</v>
      </c>
      <c r="F78" s="30">
        <f>SUM(F75:F77)</f>
        <v>17859548.278</v>
      </c>
      <c r="G78" s="30">
        <f>SUM(G75:G77)</f>
        <v>26126138.517</v>
      </c>
      <c r="H78" s="37"/>
      <c r="I78" s="30">
        <f>SUM(I75:I77)</f>
        <v>1698199.0036050002</v>
      </c>
    </row>
    <row r="79" spans="1:9" ht="13.5" thickBot="1">
      <c r="A79" s="6" t="s">
        <v>53</v>
      </c>
      <c r="B79" s="7"/>
      <c r="C79" s="7"/>
      <c r="D79" s="7"/>
      <c r="E79" s="7"/>
      <c r="F79" s="7"/>
      <c r="G79" s="7"/>
      <c r="H79" s="7"/>
      <c r="I79" s="8"/>
    </row>
    <row r="80" spans="1:9" ht="24.75" customHeight="1">
      <c r="A80" s="9" t="s">
        <v>3</v>
      </c>
      <c r="B80" s="10" t="s">
        <v>4</v>
      </c>
      <c r="C80" s="10" t="s">
        <v>5</v>
      </c>
      <c r="D80" s="10"/>
      <c r="E80" s="10" t="s">
        <v>6</v>
      </c>
      <c r="F80" s="10" t="s">
        <v>7</v>
      </c>
      <c r="G80" s="10" t="s">
        <v>8</v>
      </c>
      <c r="H80" s="11" t="s">
        <v>9</v>
      </c>
      <c r="I80" s="10" t="s">
        <v>10</v>
      </c>
    </row>
    <row r="81" spans="1:9" ht="12.75">
      <c r="A81" s="4">
        <v>33</v>
      </c>
      <c r="B81" s="12" t="s">
        <v>54</v>
      </c>
      <c r="C81" s="4">
        <v>60</v>
      </c>
      <c r="D81" s="4"/>
      <c r="E81" s="32">
        <f>+'[1]QBR_Table2_qtnyyyy_Input'!D81/1000</f>
        <v>214335.149</v>
      </c>
      <c r="F81" s="32">
        <f>+'[1]QBR_Table2_qtnyyyy_Input'!E81/1000</f>
        <v>10814.726</v>
      </c>
      <c r="G81" s="32">
        <f>+'[1]QBR_Table2_qtnyyyy_Input'!F81/1000</f>
        <v>203520.423</v>
      </c>
      <c r="H81" s="14">
        <f>+'[1]QBR_Table2_qtnyyyy_Input'!G81</f>
        <v>0.05029</v>
      </c>
      <c r="I81" s="13">
        <f>G81*H81</f>
        <v>10235.042072670001</v>
      </c>
    </row>
    <row r="82" spans="3:9" ht="9.75" customHeight="1">
      <c r="C82" s="4"/>
      <c r="D82" s="4"/>
      <c r="H82" s="14"/>
      <c r="I82" s="13"/>
    </row>
    <row r="83" spans="1:9" ht="12.75">
      <c r="A83" s="4">
        <v>34</v>
      </c>
      <c r="B83" s="12" t="s">
        <v>55</v>
      </c>
      <c r="C83" s="4">
        <v>61</v>
      </c>
      <c r="D83" s="4"/>
      <c r="E83" s="16">
        <f>+'[1]QBR_Table2_qtnyyyy_Input'!D83/1000</f>
        <v>121635.12</v>
      </c>
      <c r="F83" s="16">
        <f>+'[1]QBR_Table2_qtnyyyy_Input'!E83/1000</f>
        <v>61594.742</v>
      </c>
      <c r="G83" s="16">
        <f>+'[1]QBR_Table2_qtnyyyy_Input'!F83/1000</f>
        <v>60040.378</v>
      </c>
      <c r="H83" s="14">
        <f>+'[1]QBR_Table2_qtnyyyy_Input'!G83</f>
        <v>0.03852</v>
      </c>
      <c r="I83" s="17">
        <f>G83*H83</f>
        <v>2312.7553605599996</v>
      </c>
    </row>
    <row r="84" spans="3:9" ht="9.75" customHeight="1">
      <c r="C84" s="4"/>
      <c r="D84" s="4"/>
      <c r="E84" s="17"/>
      <c r="F84" s="17"/>
      <c r="G84" s="17"/>
      <c r="H84" s="14"/>
      <c r="I84" s="17"/>
    </row>
    <row r="85" spans="1:9" ht="12.75">
      <c r="A85" s="4">
        <v>35</v>
      </c>
      <c r="B85" s="12" t="s">
        <v>56</v>
      </c>
      <c r="C85" s="4">
        <v>49</v>
      </c>
      <c r="D85" s="4"/>
      <c r="E85" s="16">
        <f>+'[1]QBR_Table2_qtnyyyy_Input'!D85/1000</f>
        <v>1591539.15</v>
      </c>
      <c r="F85" s="16">
        <f>+'[1]QBR_Table2_qtnyyyy_Input'!E85/1000</f>
        <v>256990.791</v>
      </c>
      <c r="G85" s="16">
        <f>+'[1]QBR_Table2_qtnyyyy_Input'!F85/1000</f>
        <v>1334548.359</v>
      </c>
      <c r="H85" s="14">
        <f>+'[1]QBR_Table2_qtnyyyy_Input'!G85</f>
        <v>0.03873</v>
      </c>
      <c r="I85" s="17">
        <f>G85*H85</f>
        <v>51687.057944069995</v>
      </c>
    </row>
    <row r="86" spans="3:9" ht="9.75" customHeight="1">
      <c r="C86" s="4"/>
      <c r="D86" s="4"/>
      <c r="E86" s="17"/>
      <c r="F86" s="17"/>
      <c r="G86" s="17"/>
      <c r="H86" s="14"/>
      <c r="I86" s="17"/>
    </row>
    <row r="87" spans="1:9" ht="12.75">
      <c r="A87" s="4">
        <v>36</v>
      </c>
      <c r="B87" s="12" t="s">
        <v>57</v>
      </c>
      <c r="C87" s="4">
        <v>26</v>
      </c>
      <c r="D87" s="4"/>
      <c r="E87" s="16">
        <f>+'[1]QBR_Table2_qtnyyyy_Input'!D87/1000</f>
        <v>420300.609</v>
      </c>
      <c r="F87" s="16">
        <f>+'[1]QBR_Table2_qtnyyyy_Input'!E87/1000</f>
        <v>3565.835</v>
      </c>
      <c r="G87" s="16">
        <f>+'[1]QBR_Table2_qtnyyyy_Input'!F87/1000</f>
        <v>416734.774</v>
      </c>
      <c r="H87" s="14">
        <f>+'[1]QBR_Table2_qtnyyyy_Input'!G87</f>
        <v>0.03852</v>
      </c>
      <c r="I87" s="17">
        <f>G87*H87</f>
        <v>16052.623494479998</v>
      </c>
    </row>
    <row r="88" spans="3:9" ht="9.75" customHeight="1">
      <c r="C88" s="4"/>
      <c r="D88" s="4"/>
      <c r="E88" s="17"/>
      <c r="F88" s="17"/>
      <c r="G88" s="17"/>
      <c r="H88" s="14"/>
      <c r="I88" s="17"/>
    </row>
    <row r="89" spans="1:9" ht="12.75">
      <c r="A89" s="4">
        <v>37</v>
      </c>
      <c r="B89" s="12" t="s">
        <v>58</v>
      </c>
      <c r="C89" s="18">
        <v>8</v>
      </c>
      <c r="D89" s="18"/>
      <c r="E89" s="16">
        <f>+'[1]QBR_Table2_qtnyyyy_Input'!D89/1000</f>
        <v>807304.89</v>
      </c>
      <c r="F89" s="16">
        <f>+'[1]QBR_Table2_qtnyyyy_Input'!E89/1000</f>
        <v>535658.358</v>
      </c>
      <c r="G89" s="16">
        <f>+'[1]QBR_Table2_qtnyyyy_Input'!F89/1000</f>
        <v>271646.532</v>
      </c>
      <c r="H89" s="14">
        <f>+'[1]QBR_Table2_qtnyyyy_Input'!G89</f>
        <v>0.01926</v>
      </c>
      <c r="I89" s="17">
        <f>G89*H89</f>
        <v>5231.91220632</v>
      </c>
    </row>
    <row r="90" spans="3:9" ht="9.75" customHeight="1">
      <c r="C90" s="4"/>
      <c r="D90" s="4"/>
      <c r="E90" s="17"/>
      <c r="F90" s="17"/>
      <c r="G90" s="17"/>
      <c r="H90" s="14"/>
      <c r="I90" s="17"/>
    </row>
    <row r="91" spans="1:9" ht="12.75">
      <c r="A91" s="4">
        <v>38</v>
      </c>
      <c r="B91" s="12" t="s">
        <v>59</v>
      </c>
      <c r="C91" s="4">
        <v>12</v>
      </c>
      <c r="D91" s="4"/>
      <c r="E91" s="16">
        <f>+'[1]QBR_Table2_qtnyyyy_Input'!D91/1000</f>
        <v>145889.614</v>
      </c>
      <c r="F91" s="16">
        <f>+'[1]QBR_Table2_qtnyyyy_Input'!E91/1000</f>
        <v>45757.133</v>
      </c>
      <c r="G91" s="16">
        <f>+'[1]QBR_Table2_qtnyyyy_Input'!F91/1000</f>
        <v>100132.481</v>
      </c>
      <c r="H91" s="14">
        <f>+'[1]QBR_Table2_qtnyyyy_Input'!G91</f>
        <v>0.00642</v>
      </c>
      <c r="I91" s="17">
        <f>G91*H91</f>
        <v>642.8505280200001</v>
      </c>
    </row>
    <row r="92" spans="3:9" ht="9.75" customHeight="1">
      <c r="C92" s="4"/>
      <c r="D92" s="4"/>
      <c r="E92" s="17"/>
      <c r="F92" s="17"/>
      <c r="G92" s="17"/>
      <c r="H92" s="14"/>
      <c r="I92" s="17"/>
    </row>
    <row r="93" spans="1:9" ht="12.75">
      <c r="A93" s="9">
        <v>39</v>
      </c>
      <c r="B93" s="38" t="s">
        <v>60</v>
      </c>
      <c r="C93" s="9">
        <v>13</v>
      </c>
      <c r="D93" s="9"/>
      <c r="E93" s="39">
        <f>+'[1]QBR_Table2_qtnyyyy_Input'!D93/1000</f>
        <v>113853.752</v>
      </c>
      <c r="F93" s="39">
        <f>+'[1]QBR_Table2_qtnyyyy_Input'!E93/1000</f>
        <v>64832.269</v>
      </c>
      <c r="G93" s="39">
        <f>+'[1]QBR_Table2_qtnyyyy_Input'!F93/1000</f>
        <v>49021.483</v>
      </c>
      <c r="H93" s="14">
        <f>+'[1]QBR_Table2_qtnyyyy_Input'!G93</f>
        <v>0.01926</v>
      </c>
      <c r="I93" s="40">
        <f>G93*H93</f>
        <v>944.1537625799999</v>
      </c>
    </row>
    <row r="94" spans="1:9" ht="12.75">
      <c r="A94" s="22"/>
      <c r="B94" s="28" t="s">
        <v>61</v>
      </c>
      <c r="C94" s="29"/>
      <c r="D94" s="29"/>
      <c r="E94" s="30">
        <f>SUM(E81:E93)</f>
        <v>3414858.284</v>
      </c>
      <c r="F94" s="30">
        <f>SUM(F81:F93)</f>
        <v>979213.854</v>
      </c>
      <c r="G94" s="30">
        <f>SUM(G81:G93)</f>
        <v>2435644.43</v>
      </c>
      <c r="H94" s="31"/>
      <c r="I94" s="30">
        <f>SUM(I81:I93)</f>
        <v>87106.3953687</v>
      </c>
    </row>
    <row r="95" spans="1:9" ht="13.5" thickBot="1">
      <c r="A95" s="22"/>
      <c r="B95" s="29"/>
      <c r="C95" s="29"/>
      <c r="D95" s="29"/>
      <c r="E95" s="30"/>
      <c r="F95" s="30"/>
      <c r="G95" s="30"/>
      <c r="H95" s="31"/>
      <c r="I95" s="30"/>
    </row>
    <row r="96" spans="1:9" ht="13.5" thickBot="1">
      <c r="A96" s="6" t="s">
        <v>62</v>
      </c>
      <c r="B96" s="7"/>
      <c r="C96" s="7"/>
      <c r="D96" s="7"/>
      <c r="E96" s="7"/>
      <c r="F96" s="7"/>
      <c r="G96" s="7"/>
      <c r="H96" s="7"/>
      <c r="I96" s="8"/>
    </row>
    <row r="97" spans="1:9" ht="22.5">
      <c r="A97" s="9" t="s">
        <v>3</v>
      </c>
      <c r="B97" s="10" t="s">
        <v>4</v>
      </c>
      <c r="C97" s="10" t="s">
        <v>5</v>
      </c>
      <c r="D97" s="10"/>
      <c r="E97" s="10" t="s">
        <v>6</v>
      </c>
      <c r="F97" s="10" t="s">
        <v>7</v>
      </c>
      <c r="G97" s="10" t="s">
        <v>8</v>
      </c>
      <c r="H97" s="11" t="s">
        <v>9</v>
      </c>
      <c r="I97" s="10" t="s">
        <v>10</v>
      </c>
    </row>
    <row r="98" spans="1:9" s="42" customFormat="1" ht="12" customHeight="1">
      <c r="A98" s="22">
        <v>40</v>
      </c>
      <c r="B98" s="41" t="s">
        <v>63</v>
      </c>
      <c r="C98" s="22">
        <v>120</v>
      </c>
      <c r="D98" s="22"/>
      <c r="E98" s="32">
        <f>+'[1]QBR_Table2_qtnyyyy_Input'!D98/1000</f>
        <v>1796614.345</v>
      </c>
      <c r="F98" s="32">
        <f>+'[1]QBR_Table2_qtnyyyy_Input'!E98/1000</f>
        <v>0</v>
      </c>
      <c r="G98" s="32">
        <f>+'[1]QBR_Table2_qtnyyyy_Input'!F98/1000</f>
        <v>1796614.345</v>
      </c>
      <c r="H98" s="14">
        <f>+'[1]QBR_Table2_qtnyyyy_Input'!G98</f>
        <v>0.003</v>
      </c>
      <c r="I98" s="13">
        <f>G98*H98</f>
        <v>5389.843035</v>
      </c>
    </row>
    <row r="99" spans="1:9" ht="9.75" customHeight="1">
      <c r="A99" s="22"/>
      <c r="B99" s="22"/>
      <c r="C99" s="22"/>
      <c r="D99" s="22"/>
      <c r="E99" s="22"/>
      <c r="F99" s="22"/>
      <c r="G99" s="22"/>
      <c r="H99" s="43"/>
      <c r="I99" s="13" t="s">
        <v>64</v>
      </c>
    </row>
    <row r="100" spans="1:9" ht="12" customHeight="1">
      <c r="A100" s="4">
        <v>41</v>
      </c>
      <c r="B100" s="12" t="s">
        <v>65</v>
      </c>
      <c r="C100" s="4">
        <v>36</v>
      </c>
      <c r="D100" s="4"/>
      <c r="E100" s="16">
        <f>+'[1]QBR_Table2_qtnyyyy_Input'!D100/1000</f>
        <v>14110593.543</v>
      </c>
      <c r="F100" s="25">
        <f>+'[1]QBR_Table2_qtnyyyy_Input'!E100/1000</f>
        <v>0</v>
      </c>
      <c r="G100" s="16">
        <f>+'[1]QBR_Table2_qtnyyyy_Input'!F100/1000</f>
        <v>14110593.543</v>
      </c>
      <c r="H100" s="14">
        <f>+'[1]QBR_Table2_qtnyyyy_Input'!G100</f>
        <v>0.00015</v>
      </c>
      <c r="I100" s="17">
        <f>G100*H100</f>
        <v>2116.5890314499998</v>
      </c>
    </row>
    <row r="101" spans="1:9" ht="9.75" customHeight="1">
      <c r="A101" s="22"/>
      <c r="B101" s="22"/>
      <c r="C101" s="22"/>
      <c r="D101" s="22"/>
      <c r="E101" s="22"/>
      <c r="F101" s="25"/>
      <c r="G101" s="22"/>
      <c r="H101" s="43"/>
      <c r="I101" s="17" t="s">
        <v>64</v>
      </c>
    </row>
    <row r="102" spans="1:9" ht="12" customHeight="1">
      <c r="A102" s="4">
        <v>42</v>
      </c>
      <c r="B102" s="12" t="s">
        <v>66</v>
      </c>
      <c r="C102" s="4">
        <v>20</v>
      </c>
      <c r="D102" s="4"/>
      <c r="E102" s="24">
        <f>IF(ISTEXT('[1]QBR_Table2_qtnyyyy_Input'!D102),'[1]QBR_Table2_qtnyyyy_Input'!D102,'[1]QBR_Table2_qtnyyyy_Input'!D102/1000)</f>
        <v>17407.374</v>
      </c>
      <c r="F102" s="25">
        <f>IF(ISTEXT('[1]QBR_Table2_qtnyyyy_Input'!E102),'[1]QBR_Table2_qtnyyyy_Input'!E102,'[1]QBR_Table2_qtnyyyy_Input'!E102/1000)</f>
        <v>0</v>
      </c>
      <c r="G102" s="24">
        <f>IF(ISTEXT('[1]QBR_Table2_qtnyyyy_Input'!F102),'[1]QBR_Table2_qtnyyyy_Input'!F102,'[1]QBR_Table2_qtnyyyy_Input'!F102/1000)</f>
        <v>17407.374</v>
      </c>
      <c r="H102" s="14">
        <f>+'[1]QBR_Table2_qtnyyyy_Input'!G102</f>
        <v>0.75</v>
      </c>
      <c r="I102" s="25">
        <f>IF(ISTEXT(G102),G102,G102*H102)</f>
        <v>13055.5305</v>
      </c>
    </row>
    <row r="103" spans="3:9" ht="9.75" customHeight="1">
      <c r="C103" s="4"/>
      <c r="D103" s="4"/>
      <c r="F103" s="25"/>
      <c r="H103" s="44"/>
      <c r="I103" s="17"/>
    </row>
    <row r="104" spans="1:9" ht="12" customHeight="1">
      <c r="A104" s="4">
        <v>43</v>
      </c>
      <c r="B104" s="12" t="s">
        <v>67</v>
      </c>
      <c r="C104" s="4">
        <v>64</v>
      </c>
      <c r="D104" s="4"/>
      <c r="E104" s="16">
        <f>+'[1]QBR_Table2_qtnyyyy_Input'!D104/1000</f>
        <v>330522.526</v>
      </c>
      <c r="F104" s="25">
        <f>+'[1]QBR_Table2_qtnyyyy_Input'!E104/1000</f>
        <v>103157.027</v>
      </c>
      <c r="G104" s="16">
        <f>+'[1]QBR_Table2_qtnyyyy_Input'!F104/1000</f>
        <v>227365.499</v>
      </c>
      <c r="H104" s="14">
        <f>+'[1]QBR_Table2_qtnyyyy_Input'!G104</f>
        <v>0.036</v>
      </c>
      <c r="I104" s="17">
        <f>G104*H104</f>
        <v>8185.157964</v>
      </c>
    </row>
    <row r="105" spans="3:9" ht="9.75" customHeight="1">
      <c r="C105" s="4"/>
      <c r="D105" s="4"/>
      <c r="E105" s="17"/>
      <c r="F105" s="25"/>
      <c r="G105" s="17"/>
      <c r="H105" s="44"/>
      <c r="I105" s="17"/>
    </row>
    <row r="106" spans="1:9" ht="12" customHeight="1">
      <c r="A106" s="4">
        <v>44</v>
      </c>
      <c r="B106" s="12" t="s">
        <v>68</v>
      </c>
      <c r="C106" s="4">
        <v>57</v>
      </c>
      <c r="D106" s="4"/>
      <c r="E106" s="45" t="s">
        <v>69</v>
      </c>
      <c r="F106" s="46"/>
      <c r="G106" s="46"/>
      <c r="H106" s="46"/>
      <c r="I106" s="47"/>
    </row>
    <row r="107" spans="3:9" ht="9.75" customHeight="1">
      <c r="C107" s="4"/>
      <c r="D107" s="4"/>
      <c r="E107" s="17"/>
      <c r="F107" s="25"/>
      <c r="G107" s="17"/>
      <c r="H107" s="44"/>
      <c r="I107" s="17"/>
    </row>
    <row r="108" spans="1:9" ht="12" customHeight="1">
      <c r="A108" s="4">
        <v>45</v>
      </c>
      <c r="B108" s="12" t="s">
        <v>70</v>
      </c>
      <c r="C108" s="4">
        <v>65</v>
      </c>
      <c r="D108" s="4"/>
      <c r="E108" s="16">
        <f>+'[1]QBR_Table2_qtnyyyy_Input'!D108/1000</f>
        <v>3780896.345</v>
      </c>
      <c r="F108" s="25">
        <f>+'[1]QBR_Table2_qtnyyyy_Input'!E108/1000</f>
        <v>106250.465</v>
      </c>
      <c r="G108" s="16">
        <f>+'[1]QBR_Table2_qtnyyyy_Input'!F108/1000</f>
        <v>3674645.88</v>
      </c>
      <c r="H108" s="14">
        <f>+'[1]QBR_Table2_qtnyyyy_Input'!G108</f>
        <v>0.007</v>
      </c>
      <c r="I108" s="17">
        <f>G108*H108</f>
        <v>25722.52116</v>
      </c>
    </row>
    <row r="109" spans="3:9" ht="9.75" customHeight="1">
      <c r="C109" s="4"/>
      <c r="D109" s="4"/>
      <c r="E109" s="17"/>
      <c r="F109" s="25"/>
      <c r="G109" s="17"/>
      <c r="H109" s="44"/>
      <c r="I109" s="17" t="s">
        <v>64</v>
      </c>
    </row>
    <row r="110" spans="1:9" ht="12" customHeight="1">
      <c r="A110" s="4">
        <v>46</v>
      </c>
      <c r="B110" s="12" t="s">
        <v>71</v>
      </c>
      <c r="C110" s="4">
        <v>79</v>
      </c>
      <c r="D110" s="4"/>
      <c r="E110" s="17">
        <f>+'[1]QBR_Table2_qtnyyyy_Input'!D110/1000</f>
        <v>40547.837</v>
      </c>
      <c r="F110" s="25">
        <f>+'[1]QBR_Table2_qtnyyyy_Input'!E110/1000</f>
        <v>0</v>
      </c>
      <c r="G110" s="17">
        <f>+'[1]QBR_Table2_qtnyyyy_Input'!F110/1000</f>
        <v>40547.837</v>
      </c>
      <c r="H110" s="14">
        <f>+'[1]QBR_Table2_qtnyyyy_Input'!G110</f>
        <v>0.06</v>
      </c>
      <c r="I110" s="17">
        <f>IF(G110="D","D",H110*G110)</f>
        <v>2432.87022</v>
      </c>
    </row>
    <row r="111" spans="3:9" ht="9.75" customHeight="1">
      <c r="C111" s="4"/>
      <c r="D111" s="4"/>
      <c r="E111" s="17"/>
      <c r="F111" s="25"/>
      <c r="G111" s="17"/>
      <c r="H111" s="44"/>
      <c r="I111" s="17"/>
    </row>
    <row r="112" spans="1:9" ht="12" customHeight="1">
      <c r="A112" s="4">
        <v>47</v>
      </c>
      <c r="B112" s="12" t="s">
        <v>72</v>
      </c>
      <c r="C112" s="4">
        <v>59</v>
      </c>
      <c r="D112" s="4"/>
      <c r="E112" s="25" t="s">
        <v>73</v>
      </c>
      <c r="F112" s="25">
        <v>0</v>
      </c>
      <c r="G112" s="17">
        <f>+'[1]QBR_Table2_qtnyyyy_Input'!F112</f>
        <v>1022</v>
      </c>
      <c r="H112" s="48" t="str">
        <f>+'[1]QBR_Table2_qtnyyyy_Input'!G112</f>
        <v> $30/Device      </v>
      </c>
      <c r="I112" s="17">
        <f>G112*30/1000</f>
        <v>30.66</v>
      </c>
    </row>
    <row r="113" spans="3:9" ht="9.75" customHeight="1">
      <c r="C113" s="4"/>
      <c r="D113" s="4"/>
      <c r="E113" s="17"/>
      <c r="F113" s="25"/>
      <c r="G113" s="17"/>
      <c r="H113" s="44"/>
      <c r="I113" s="17"/>
    </row>
    <row r="114" spans="1:9" ht="12" customHeight="1">
      <c r="A114" s="4">
        <v>48</v>
      </c>
      <c r="B114" s="12" t="s">
        <v>74</v>
      </c>
      <c r="C114" s="4">
        <v>54</v>
      </c>
      <c r="D114" s="4"/>
      <c r="E114" s="49" t="s">
        <v>75</v>
      </c>
      <c r="F114" s="25">
        <v>0</v>
      </c>
      <c r="G114" s="17">
        <f>+'[1]QBR_Table2_qtnyyyy_Input'!F114</f>
        <v>2155901</v>
      </c>
      <c r="H114" s="48" t="str">
        <f>+'[1]QBR_Table2_qtnyyyy_Input'!G114</f>
        <v> $1.00/Gal       </v>
      </c>
      <c r="I114" s="17">
        <f>G114*1/1000</f>
        <v>2155.901</v>
      </c>
    </row>
    <row r="115" spans="3:9" ht="9.75" customHeight="1">
      <c r="C115" s="4"/>
      <c r="D115" s="4"/>
      <c r="E115" s="49"/>
      <c r="F115" s="25"/>
      <c r="H115" s="44"/>
      <c r="I115" s="17" t="s">
        <v>64</v>
      </c>
    </row>
    <row r="116" spans="1:9" ht="12" customHeight="1">
      <c r="A116" s="4">
        <v>49</v>
      </c>
      <c r="B116" s="12" t="s">
        <v>76</v>
      </c>
      <c r="C116" s="4">
        <v>73</v>
      </c>
      <c r="D116" s="4"/>
      <c r="E116" s="49" t="s">
        <v>77</v>
      </c>
      <c r="F116" s="25">
        <v>0</v>
      </c>
      <c r="G116" s="17">
        <f>+'[1]QBR_Table2_qtnyyyy_Input'!F116</f>
        <v>934633</v>
      </c>
      <c r="H116" s="48" t="str">
        <f>+'[1]QBR_Table2_qtnyyyy_Input'!G116</f>
        <v> $.90/Tire       </v>
      </c>
      <c r="I116" s="17">
        <f>G116*0.9/1000</f>
        <v>841.1697</v>
      </c>
    </row>
    <row r="117" spans="3:9" ht="9.75" customHeight="1">
      <c r="C117" s="4"/>
      <c r="D117" s="4"/>
      <c r="E117" s="49"/>
      <c r="F117" s="25"/>
      <c r="H117" s="50"/>
      <c r="I117" s="17"/>
    </row>
    <row r="118" spans="1:9" ht="12" customHeight="1">
      <c r="A118" s="4">
        <v>50</v>
      </c>
      <c r="B118" s="12" t="s">
        <v>78</v>
      </c>
      <c r="C118" s="4">
        <v>194</v>
      </c>
      <c r="D118" s="4"/>
      <c r="E118" s="49" t="s">
        <v>79</v>
      </c>
      <c r="F118" s="25">
        <v>0</v>
      </c>
      <c r="G118" s="24">
        <f>IF(ISTEXT('[1]QBR_Table2_qtnyyyy_Input'!F118),'[1]QBR_Table2_qtnyyyy_Input'!F118,'[1]QBR_Table2_qtnyyyy_Input'!F118)</f>
        <v>305108</v>
      </c>
      <c r="H118" s="48" t="str">
        <f>+'[1]QBR_Table2_qtnyyyy_Input'!G118</f>
        <v> $.50/Cigar      </v>
      </c>
      <c r="I118" s="25">
        <f>IF(ISTEXT(G118),G118,G118*0.5/1000)</f>
        <v>152.554</v>
      </c>
    </row>
    <row r="119" spans="3:9" ht="9.75" customHeight="1">
      <c r="C119" s="4"/>
      <c r="D119" s="4"/>
      <c r="E119" s="49"/>
      <c r="F119" s="25"/>
      <c r="H119" s="50"/>
      <c r="I119" s="17"/>
    </row>
    <row r="120" spans="1:9" ht="12" customHeight="1">
      <c r="A120" s="4">
        <v>51</v>
      </c>
      <c r="B120" s="12" t="s">
        <v>80</v>
      </c>
      <c r="C120" s="4">
        <v>93</v>
      </c>
      <c r="D120" s="4"/>
      <c r="E120" s="49" t="s">
        <v>81</v>
      </c>
      <c r="F120" s="25">
        <v>0</v>
      </c>
      <c r="G120" s="17">
        <f>+'[1]QBR_Table2_qtnyyyy_Input'!F120</f>
        <v>9112789</v>
      </c>
      <c r="H120" s="48" t="str">
        <f>+'[1]QBR_Table2_qtnyyyy_Input'!G120</f>
        <v> $.44/Line       </v>
      </c>
      <c r="I120" s="17">
        <f>G120*0.44/1000</f>
        <v>4009.62716</v>
      </c>
    </row>
    <row r="121" spans="3:9" ht="9.75" customHeight="1">
      <c r="C121" s="4"/>
      <c r="D121" s="4"/>
      <c r="E121" s="49"/>
      <c r="F121" s="25"/>
      <c r="H121" s="50"/>
      <c r="I121" s="17"/>
    </row>
    <row r="122" spans="1:9" ht="12" customHeight="1">
      <c r="A122" s="4">
        <v>52</v>
      </c>
      <c r="B122" s="12" t="s">
        <v>82</v>
      </c>
      <c r="C122" s="4">
        <v>94</v>
      </c>
      <c r="D122" s="4"/>
      <c r="E122" s="49" t="s">
        <v>83</v>
      </c>
      <c r="F122" s="25">
        <v>0</v>
      </c>
      <c r="G122" s="17">
        <f>+'[1]QBR_Table2_qtnyyyy_Input'!F122</f>
        <v>14810770</v>
      </c>
      <c r="H122" s="48" t="str">
        <f>+'[1]QBR_Table2_qtnyyyy_Input'!G122</f>
        <v> $.20/Line       </v>
      </c>
      <c r="I122" s="17">
        <f>G122*0.2/1000</f>
        <v>2962.154</v>
      </c>
    </row>
    <row r="123" spans="1:9" ht="9.75" customHeight="1">
      <c r="A123" s="9"/>
      <c r="B123" s="38"/>
      <c r="C123" s="9"/>
      <c r="D123" s="9"/>
      <c r="E123" s="51"/>
      <c r="F123" s="38"/>
      <c r="G123" s="38"/>
      <c r="H123" s="52"/>
      <c r="I123" s="39"/>
    </row>
    <row r="124" spans="1:9" ht="12.75">
      <c r="A124" s="22"/>
      <c r="B124" s="28" t="s">
        <v>84</v>
      </c>
      <c r="C124" s="29"/>
      <c r="D124" s="29"/>
      <c r="E124" s="30"/>
      <c r="F124" s="30"/>
      <c r="G124" s="53"/>
      <c r="H124" s="31"/>
      <c r="I124" s="54">
        <f>SUM(I98:I122)</f>
        <v>67054.57777044998</v>
      </c>
    </row>
    <row r="125" spans="1:9" ht="7.5" customHeight="1" thickBot="1">
      <c r="A125" s="22"/>
      <c r="B125" s="28"/>
      <c r="C125" s="29"/>
      <c r="D125" s="29"/>
      <c r="E125" s="30"/>
      <c r="F125" s="30"/>
      <c r="G125" s="53"/>
      <c r="H125" s="31"/>
      <c r="I125" s="54"/>
    </row>
    <row r="126" spans="2:9" ht="13.5" thickBot="1">
      <c r="B126" s="55"/>
      <c r="C126" s="55"/>
      <c r="D126" s="55"/>
      <c r="E126" s="55"/>
      <c r="F126" s="55"/>
      <c r="G126" s="56" t="s">
        <v>85</v>
      </c>
      <c r="H126" s="57"/>
      <c r="I126" s="58">
        <f>SUM(I124,I94,I78,I72)</f>
        <v>2507737.7491393145</v>
      </c>
    </row>
    <row r="127" ht="12" customHeight="1">
      <c r="A127" s="59" t="s">
        <v>86</v>
      </c>
    </row>
    <row r="128" ht="12" customHeight="1">
      <c r="A128" s="59" t="s">
        <v>87</v>
      </c>
    </row>
    <row r="129" ht="12" customHeight="1">
      <c r="A129" s="59" t="s">
        <v>88</v>
      </c>
    </row>
    <row r="130" ht="12" customHeight="1">
      <c r="A130" s="59" t="s">
        <v>89</v>
      </c>
    </row>
    <row r="131" ht="12" customHeight="1">
      <c r="A131" s="59" t="s">
        <v>90</v>
      </c>
    </row>
    <row r="132" ht="6.75" customHeight="1">
      <c r="A132" s="59"/>
    </row>
    <row r="133" ht="12" customHeight="1">
      <c r="A133" s="59" t="s">
        <v>91</v>
      </c>
    </row>
  </sheetData>
  <sheetProtection/>
  <mergeCells count="8">
    <mergeCell ref="A96:I96"/>
    <mergeCell ref="E106:I106"/>
    <mergeCell ref="A1:I1"/>
    <mergeCell ref="A2:I2"/>
    <mergeCell ref="A3:I3"/>
    <mergeCell ref="A5:I5"/>
    <mergeCell ref="A73:I73"/>
    <mergeCell ref="A79:I79"/>
  </mergeCells>
  <printOptions/>
  <pageMargins left="0.5" right="0.25" top="0.4" bottom="0.4" header="0.25" footer="0.25"/>
  <pageSetup firstPageNumber="6" useFirstPageNumber="1" horizontalDpi="600" verticalDpi="600" orientation="portrait" scale="95" r:id="rId1"/>
  <headerFooter alignWithMargins="0">
    <oddFooter>&amp;C &amp;P</oddFoot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2009-11-02T18:34:32Z</dcterms:created>
  <dcterms:modified xsi:type="dcterms:W3CDTF">2009-11-02T18:34:51Z</dcterms:modified>
  <cp:category/>
  <cp:version/>
  <cp:contentType/>
  <cp:contentStatus/>
</cp:coreProperties>
</file>